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AMPART\Redirected$\shorvat\My Documents\"/>
    </mc:Choice>
  </mc:AlternateContent>
  <bookViews>
    <workbookView xWindow="0" yWindow="0" windowWidth="25200" windowHeight="11880" activeTab="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21" i="18" l="1"/>
  <c r="I109" i="18"/>
  <c r="I24" i="18" l="1"/>
  <c r="I130" i="18"/>
  <c r="I129"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H35" i="22" s="1"/>
  <c r="H38" i="22" s="1"/>
  <c r="H57" i="22" s="1"/>
  <c r="U9" i="22"/>
  <c r="W9" i="22" s="1"/>
  <c r="U8" i="22"/>
  <c r="W8" i="22" s="1"/>
  <c r="U7" i="22"/>
  <c r="W7" i="22" s="1"/>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K103" i="19"/>
  <c r="J103" i="19"/>
  <c r="I103" i="19"/>
  <c r="H103" i="19"/>
  <c r="K90" i="19"/>
  <c r="K100" i="19" s="1"/>
  <c r="K101" i="19" s="1"/>
  <c r="J90" i="19"/>
  <c r="J100" i="19" s="1"/>
  <c r="J101" i="19" s="1"/>
  <c r="I90" i="19"/>
  <c r="I100" i="19" s="1"/>
  <c r="I101" i="19" s="1"/>
  <c r="H90" i="19"/>
  <c r="H100" i="19" s="1"/>
  <c r="H101" i="19" s="1"/>
  <c r="K85" i="19"/>
  <c r="J85" i="19"/>
  <c r="I85" i="19"/>
  <c r="H85" i="19"/>
  <c r="K70" i="19"/>
  <c r="J70" i="19"/>
  <c r="I70" i="19"/>
  <c r="H70" i="19"/>
  <c r="K48" i="19"/>
  <c r="J48" i="19"/>
  <c r="I48" i="19"/>
  <c r="H48" i="19"/>
  <c r="K37" i="19"/>
  <c r="J37" i="19"/>
  <c r="I37" i="19"/>
  <c r="H37" i="19"/>
  <c r="K29" i="19"/>
  <c r="J29" i="19"/>
  <c r="I29" i="19"/>
  <c r="H29" i="19"/>
  <c r="K26" i="19"/>
  <c r="J26" i="19"/>
  <c r="I26" i="19"/>
  <c r="H26" i="19"/>
  <c r="K20" i="19"/>
  <c r="J20" i="19"/>
  <c r="I20" i="19"/>
  <c r="H20" i="19"/>
  <c r="K16" i="19"/>
  <c r="J16" i="19"/>
  <c r="I16" i="19"/>
  <c r="H16" i="19"/>
  <c r="K8" i="19"/>
  <c r="J8" i="19"/>
  <c r="I8" i="19"/>
  <c r="H8"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60" i="19" l="1"/>
  <c r="H14" i="19"/>
  <c r="H61" i="19" s="1"/>
  <c r="I14" i="19"/>
  <c r="I61" i="19" s="1"/>
  <c r="J14" i="19"/>
  <c r="J61" i="19" s="1"/>
  <c r="K14" i="19"/>
  <c r="K61" i="19" s="1"/>
  <c r="I9" i="18"/>
  <c r="I44" i="18"/>
  <c r="I24" i="20"/>
  <c r="I27" i="20" s="1"/>
  <c r="I55" i="20"/>
  <c r="I47" i="21"/>
  <c r="W59" i="22"/>
  <c r="W60" i="22" s="1"/>
  <c r="U59" i="22"/>
  <c r="U60" i="22" s="1"/>
  <c r="I60" i="19"/>
  <c r="J60" i="19"/>
  <c r="H34" i="21"/>
  <c r="H49" i="21" s="1"/>
  <c r="H51" i="21" s="1"/>
  <c r="H47" i="21"/>
  <c r="I75" i="18"/>
  <c r="I131" i="18" s="1"/>
  <c r="K60" i="19"/>
  <c r="I34" i="21"/>
  <c r="I49" i="21" s="1"/>
  <c r="I51" i="21" s="1"/>
  <c r="U35" i="22"/>
  <c r="U38" i="22" s="1"/>
  <c r="U57" i="22" s="1"/>
  <c r="U33" i="22"/>
  <c r="U61" i="22"/>
  <c r="W61" i="22"/>
  <c r="W26" i="22"/>
  <c r="W33" i="22" s="1"/>
  <c r="U31" i="22"/>
  <c r="U32" i="22" s="1"/>
  <c r="W10" i="22"/>
  <c r="U10" i="22"/>
  <c r="U29" i="22" s="1"/>
  <c r="W13" i="22"/>
  <c r="H55" i="20"/>
  <c r="H42" i="20"/>
  <c r="H24" i="20"/>
  <c r="H27" i="20" s="1"/>
  <c r="H44" i="18"/>
  <c r="I42" i="20"/>
  <c r="H75" i="18"/>
  <c r="H131" i="18" s="1"/>
  <c r="H9" i="18"/>
  <c r="I57" i="20" l="1"/>
  <c r="I59" i="20" s="1"/>
  <c r="H63" i="19"/>
  <c r="H64" i="19"/>
  <c r="H62" i="19"/>
  <c r="H67" i="19" s="1"/>
  <c r="I64" i="19"/>
  <c r="J64" i="19"/>
  <c r="K63" i="19"/>
  <c r="K62" i="19"/>
  <c r="K67" i="19" s="1"/>
  <c r="J62" i="19"/>
  <c r="J68" i="19" s="1"/>
  <c r="H72" i="18"/>
  <c r="I62" i="19"/>
  <c r="I67" i="19" s="1"/>
  <c r="K64" i="19"/>
  <c r="J63" i="19"/>
  <c r="I72" i="18"/>
  <c r="W35" i="22"/>
  <c r="W38" i="22" s="1"/>
  <c r="W57" i="22" s="1"/>
  <c r="I63" i="19"/>
  <c r="H57" i="20"/>
  <c r="H59" i="20" s="1"/>
  <c r="W29" i="22"/>
  <c r="W31" i="22"/>
  <c r="W32" i="22" s="1"/>
  <c r="H68" i="19" l="1"/>
  <c r="K68" i="19"/>
  <c r="K66" i="19"/>
  <c r="J67" i="19"/>
  <c r="J66" i="19"/>
  <c r="H66" i="19"/>
  <c r="I66" i="19"/>
  <c r="I68" i="19"/>
</calcChain>
</file>

<file path=xl/sharedStrings.xml><?xml version="1.0" encoding="utf-8"?>
<sst xmlns="http://schemas.openxmlformats.org/spreadsheetml/2006/main" count="519" uniqueCount="452">
  <si>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</si>
  <si>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</si>
  <si>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</si>
  <si>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</si>
  <si>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</si>
  <si>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</si>
  <si>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</si>
  <si>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</si>
  <si>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</si>
  <si>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</si>
  <si>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</si>
  <si>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</si>
  <si>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</si>
  <si>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</si>
  <si>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</si>
  <si>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</si>
  <si>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</si>
  <si>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</si>
  <si>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</si>
  <si>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</si>
  <si>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</si>
  <si>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</si>
  <si>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</si>
  <si>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</si>
  <si>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</si>
  <si>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</si>
  <si>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</si>
  <si>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</si>
  <si>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</si>
  <si>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</si>
  <si>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</si>
  <si>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</si>
  <si>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</si>
  <si>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</si>
  <si>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</si>
  <si>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</si>
  <si>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</si>
  <si>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</si>
  <si>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</si>
  <si>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</si>
  <si>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</si>
  <si>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</si>
  <si>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</si>
  <si>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</si>
  <si>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</si>
  <si>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</si>
  <si>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</si>
  <si>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</si>
  <si>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</si>
  <si>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</si>
  <si>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</si>
  <si>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</si>
  <si>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</si>
  <si>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</si>
  <si>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</si>
  <si>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</si>
  <si>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</si>
  <si>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</si>
  <si>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</si>
  <si>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</si>
  <si>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</si>
  <si>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</si>
  <si>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</si>
  <si>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</si>
  <si>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</si>
  <si>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</si>
  <si>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</si>
  <si>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</si>
  <si>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</si>
  <si>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</si>
  <si>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</si>
  <si>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</si>
  <si>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</si>
  <si>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</si>
  <si>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</si>
  <si>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</si>
  <si>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</si>
  <si>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</si>
  <si>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</si>
  <si>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</si>
  <si>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</si>
  <si>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</si>
  <si>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</si>
  <si>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</si>
  <si>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</si>
  <si>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</si>
  <si>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</si>
  <si>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</si>
  <si>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</si>
  <si>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</si>
  <si>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</si>
  <si>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</si>
  <si>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</si>
  <si>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</si>
  <si>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</si>
  <si>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</si>
  <si>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</si>
  <si>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</si>
  <si>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</si>
  <si>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</si>
  <si>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</si>
  <si>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</si>
  <si>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</si>
  <si>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</si>
  <si>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</si>
  <si>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</si>
  <si>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</si>
  <si>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</si>
  <si>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</si>
  <si>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</si>
  <si>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</si>
  <si>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</si>
  <si>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</si>
  <si>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</si>
  <si>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</si>
  <si>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</si>
  <si>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</si>
  <si>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</si>
  <si>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</si>
  <si>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</si>
  <si>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</si>
  <si>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</si>
  <si>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</si>
  <si>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</si>
  <si>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</si>
  <si>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</si>
  <si>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</si>
  <si>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</si>
  <si>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</si>
  <si>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</si>
  <si>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</si>
  <si>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</si>
  <si>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</si>
  <si>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</si>
  <si>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</si>
  <si>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</si>
  <si>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</si>
  <si>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</si>
  <si>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</si>
  <si>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</si>
  <si>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</si>
  <si>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</si>
  <si>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</si>
  <si>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</si>
  <si>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</si>
  <si>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</si>
  <si>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</si>
  <si>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</si>
  <si>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</si>
  <si>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</si>
  <si>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</si>
  <si>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</si>
  <si>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</si>
  <si>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</si>
  <si>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</si>
  <si>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</si>
  <si>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</si>
  <si>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</si>
  <si>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</si>
  <si>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</si>
  <si>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</si>
  <si>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</si>
  <si>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</si>
  <si>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</si>
  <si>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</si>
  <si>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</si>
  <si>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</si>
  <si>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</si>
  <si>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</si>
  <si>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</si>
  <si>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</si>
  <si>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</si>
  <si>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</si>
  <si>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</si>
  <si>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</si>
  <si>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</si>
  <si>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</si>
  <si>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</si>
  <si>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</si>
  <si>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</si>
  <si>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</si>
  <si>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</si>
  <si>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</si>
  <si>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</si>
  <si>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</si>
  <si>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</si>
  <si>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</si>
  <si>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</si>
  <si>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</si>
  <si>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</si>
  <si>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</si>
  <si>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</si>
  <si>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</si>
  <si>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</si>
  <si>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</si>
  <si>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</si>
  <si>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</si>
  <si>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</si>
  <si>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</si>
  <si>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</si>
  <si>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</si>
  <si>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</si>
  <si>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</si>
  <si>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</si>
  <si>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</si>
  <si>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</si>
  <si>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</si>
  <si>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</si>
  <si>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</si>
  <si>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</si>
  <si>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</si>
  <si>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</si>
  <si>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</si>
  <si>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</si>
  <si>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</si>
  <si>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</si>
  <si>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</si>
  <si>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</si>
  <si>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</si>
  <si>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</si>
  <si>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</si>
  <si>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</si>
  <si>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</si>
  <si>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</si>
  <si>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</si>
  <si>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</si>
  <si>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</si>
  <si>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</si>
  <si>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</si>
  <si>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</si>
  <si>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</si>
  <si>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</si>
  <si>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</si>
  <si>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</si>
  <si>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</si>
  <si>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</si>
  <si>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</si>
  <si>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</si>
  <si>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</si>
  <si>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</si>
  <si>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</si>
  <si>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</si>
  <si>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</si>
  <si>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</si>
  <si>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</si>
  <si>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</si>
  <si>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</si>
  <si>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</si>
  <si>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</si>
  <si>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</si>
  <si>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</si>
  <si>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</si>
  <si>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</si>
  <si>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</si>
  <si>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</si>
  <si>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</si>
  <si>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</si>
  <si>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</si>
  <si>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</si>
  <si>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</si>
  <si>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</si>
  <si>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</si>
  <si>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</si>
  <si>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</si>
  <si>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</si>
  <si>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</si>
  <si>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</si>
  <si>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</si>
  <si>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</si>
  <si>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</si>
  <si>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</si>
  <si>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</si>
  <si>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</si>
  <si>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</si>
  <si>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</si>
  <si>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</si>
  <si>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</si>
  <si>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</si>
  <si>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</si>
  <si>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</si>
  <si>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</si>
  <si>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</si>
  <si>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</si>
  <si>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</si>
  <si>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</si>
  <si>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</si>
  <si>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</si>
  <si>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</si>
  <si>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</si>
  <si>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</si>
  <si>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</si>
  <si>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</si>
  <si>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</si>
  <si>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</si>
  <si>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</si>
  <si>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</si>
  <si>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</si>
  <si>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</si>
  <si>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</si>
  <si>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</si>
  <si>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</si>
  <si>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</si>
  <si>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</si>
  <si>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</si>
  <si>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</si>
  <si>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</si>
  <si>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</si>
  <si>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</si>
  <si>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</si>
  <si>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</si>
  <si>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</si>
  <si>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</si>
  <si>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</si>
  <si>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</si>
  <si>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</si>
  <si>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</si>
  <si>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</si>
  <si>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</si>
  <si>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</si>
  <si>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</si>
  <si>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</si>
  <si>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</si>
  <si>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</si>
  <si>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</si>
  <si>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</si>
  <si>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</si>
  <si>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</si>
  <si>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</si>
  <si>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</si>
  <si>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</si>
  <si>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</si>
  <si>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</si>
  <si>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</si>
  <si>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</si>
  <si>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</si>
  <si>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</si>
  <si>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</si>
  <si>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</si>
  <si>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</si>
  <si>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</si>
  <si>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</si>
  <si>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</si>
  <si>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</si>
  <si>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</si>
  <si>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</si>
  <si>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</si>
  <si>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</si>
  <si>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</si>
  <si>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</si>
  <si>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</si>
  <si>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</si>
  <si>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</si>
  <si>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</si>
  <si>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</si>
  <si>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</si>
  <si>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</si>
  <si>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</si>
  <si>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</si>
  <si>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</si>
  <si>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</si>
  <si>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</si>
  <si>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</si>
  <si>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</si>
  <si>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</si>
  <si>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</si>
  <si>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</si>
  <si>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</si>
  <si>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</si>
  <si>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</si>
  <si>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</si>
  <si>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</si>
  <si>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</si>
  <si>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</si>
  <si>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</si>
  <si>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</si>
  <si>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</si>
  <si>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</si>
  <si>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</si>
  <si>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</si>
  <si>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</si>
  <si>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</si>
  <si>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</si>
  <si>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</si>
  <si>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</si>
  <si>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</si>
  <si>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</si>
  <si>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</si>
  <si>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</si>
  <si>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</si>
  <si>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</si>
  <si>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</si>
  <si>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</si>
  <si>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</si>
  <si>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</si>
  <si>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</si>
  <si>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</si>
  <si>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</si>
  <si>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</si>
  <si>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</si>
  <si>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</si>
  <si>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</si>
  <si>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</si>
  <si>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</si>
  <si>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</si>
  <si>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</si>
  <si>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</si>
  <si>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</si>
  <si>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</si>
  <si>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</si>
  <si>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</si>
  <si>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</si>
  <si>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</si>
  <si>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</si>
  <si>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</si>
  <si>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</si>
  <si>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</si>
  <si>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</si>
  <si>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</si>
  <si>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</si>
  <si>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</si>
  <si>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</si>
  <si>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</si>
  <si>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</si>
  <si>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</si>
  <si>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</si>
  <si>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</si>
  <si>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</si>
  <si>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</si>
  <si>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</si>
  <si>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</si>
  <si>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</si>
  <si>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</si>
  <si>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www.olympiavodice.hr</t>
  </si>
  <si>
    <t>OLYMPIA VODICE d.d.</t>
  </si>
  <si>
    <t>VODICE</t>
  </si>
  <si>
    <t>LJUDEVITA GAJA 6</t>
  </si>
  <si>
    <t>78759188952</t>
  </si>
  <si>
    <t>02077230</t>
  </si>
  <si>
    <t>100006785</t>
  </si>
  <si>
    <t>u razdoblju 01.01.2019. do 31.03.2019.</t>
  </si>
  <si>
    <t>Obveznik: OLYMPIA VODICE d.d.</t>
  </si>
  <si>
    <t xml:space="preserve">stanje na dan 31.03.2019 </t>
  </si>
  <si>
    <t>u razdoblju 01.01.2019 do 31.03.2019</t>
  </si>
  <si>
    <t>74780000Y0HHMUA48O29</t>
  </si>
  <si>
    <t>4410</t>
  </si>
  <si>
    <t>martina.vrbic@olympiavodice.hr</t>
  </si>
  <si>
    <t>022/452-454</t>
  </si>
  <si>
    <t>LeitnerLeitner Revizija d.o.o.</t>
  </si>
  <si>
    <t>VRBIĆ HAJDIN MARTINA</t>
  </si>
  <si>
    <t xml:space="preserve">RUŽICA LAMEŠIĆ </t>
  </si>
  <si>
    <t xml:space="preserve">BILJEŠKE UZ FINANCIJSKE IZVJEŠTAJE - TFI
Naziv izdavatelja:  OLYMPIA VODICE D.D.
OIB:   78759188952
Izvještajno razdoblje: 01.01.2019.-31.03.2019.
1. Podjela dionica                
U izvještajnom razdoblju nije bilo dodatne podjele dionica.
2. Zarada po dionici                
U okviru planiranog.
3. Promjena vlasničke strukture            
U izvještajnom razdoblju nije bilo trgovanja dionicama društva Olympia Vodice.
4. Pripajanja i spajanja              
U izvještajnom razdoblju nije bilo statusnih promjena u društvu.
5. Neizvjesnost (opis slučajeva kod kojih postoji neizvjesnost naplate prihoda ili mogućih budućih troškova)
Kratkotrajna potraživanja osigurana su odgovarajućim instrumentima, društvo ne očekuje značajne troškove s naslova otpisa. U eventualnom slučaju neizvjesne naplate rade se vrijednosna usklađenja potraživanja od kupaca te rezerviraju troškovi.
Također se rezerviraju troškovi za rizike po sudskim sporovima za koje na dan bilance postoji vjerojatnost nastajanja.
6. Rezultati poslovanja              
Ostvareni gubitak za razdoblje 01.01.2019. - 31.03.2019. iznosi 8.299.683 kuna i veći je u odnosu na ostvareni gubitak u prvom kvartalu 2018. godine kada je isti iznosio 8.127.862  kuna.
7. Prihodi po djelatnostima / segmentima          
Ostvareni prihodi od hotelske djelatnosti u okviru su očekivanih poslovnih planova.
8. Opis proizvoda ili usluga              
Osnovna djelatnost društva je pružanje usluga hotelskog smještaja, pripremanje hrane i pružanje usluga prehrane, pripremanje i usluživanje pića i napitaka i pružanje usluga turističke agencije.
9. Ukupni rashodi                
Ukupni rashodi za promatrano razdoblje 2019. godine iznose 14.498.752 kuna, smanjeni za 6,22% u odnosu na ukupne rashode ostvarene istom razdoblju 2018. godine kad su iznosili 15.460.288 kuna. 
10. Ukupni prihodi        
U razdoblju od 01. siječnja do 31. ožujka 2019. godine ostvareni su ukupni prihodi u iznosu od 6.199.069 kuna, što je smanjenje od 15,45% u odnosu na 2018. godinu kada su ukupni prihodi ostvareni u istom razdoblju iznosili 7.332.426 kuna. Najveći dio ukupnih prihoda čine prihodi od prodaje usluge smještaja.  
11. Likvidnost                
Likvidnost društva je zadovoljavajuća, što je posljedica je dosljednje primjene financijske i komercijalne politike.
12. Promjene računovodstvenih politika            
U promatranom razdoblju nije bilo promjene usvojenih računovodstvenih politika. 
13. Pravna pitanja                
Sva pravna pitanja u kojem je društvo u položaju tuženika ili tužitelja nisu od većeg značaja u pogledu utjecaja na poslovni rezultat.
14. Ostale napomene              
Financijski izvještaji izrađeni su prema MSFI-a, primjenom istih računovodstvenih politika koje su korištene za sastavljanje izvještaja za prethodna razdoblja.
Financijski izvještaji društva za prethodna razdoblja dostupna su na https://olympiavodice.hr/hr/izvjesca-financije.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</si>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</sst>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11" sqref="C11:D11"/>
    </sheetView>
  </sheetViews>
  <sheetFormatPr defaultColWidth="9.140625" defaultRowHeight="15"/>
  <cols>
    <col min="1" max="8" width="9.140625" style="73"/>
    <col min="9" max="9" width="15.42578125" style="73" customWidth="1"/>
    <col min="10" max="16384" width="9.140625" style="73"/>
  </cols>
  <sheetData>
    <row r="1" spans="1:20" ht="15.75">
      <c r="A1" s="173" t="s">
        <v>391</v>
      </c>
      <c r="B1" s="174"/>
      <c r="C1" s="174"/>
      <c r="D1" s="71"/>
      <c r="E1" s="71"/>
      <c r="F1" s="71"/>
      <c r="G1" s="71"/>
      <c r="H1" s="71"/>
      <c r="I1" s="71"/>
      <c r="J1" s="72"/>
      <c r="K1" s="123"/>
      <c r="L1" s="123"/>
      <c r="M1" s="123"/>
      <c r="N1" s="123"/>
      <c r="O1" s="123"/>
      <c r="P1" s="123"/>
      <c r="Q1" s="125"/>
      <c r="R1" s="125"/>
      <c r="S1" s="125"/>
      <c r="T1" s="125"/>
    </row>
    <row r="2" spans="1:20" ht="14.45" customHeight="1">
      <c r="A2" s="175" t="s">
        <v>407</v>
      </c>
      <c r="B2" s="176"/>
      <c r="C2" s="176"/>
      <c r="D2" s="176"/>
      <c r="E2" s="176"/>
      <c r="F2" s="176"/>
      <c r="G2" s="176"/>
      <c r="H2" s="176"/>
      <c r="I2" s="176"/>
      <c r="J2" s="177"/>
      <c r="K2" s="123"/>
      <c r="L2" s="123"/>
      <c r="M2" s="123"/>
      <c r="N2" s="123">
        <v>1</v>
      </c>
      <c r="O2" s="123"/>
      <c r="P2" s="123"/>
      <c r="Q2" s="125"/>
      <c r="R2" s="125"/>
      <c r="S2" s="125"/>
      <c r="T2" s="125"/>
    </row>
    <row r="3" spans="1:20">
      <c r="A3" s="74"/>
      <c r="B3" s="75"/>
      <c r="C3" s="75"/>
      <c r="D3" s="75"/>
      <c r="E3" s="75"/>
      <c r="F3" s="75"/>
      <c r="G3" s="75"/>
      <c r="H3" s="75"/>
      <c r="I3" s="75"/>
      <c r="J3" s="76"/>
      <c r="K3" s="123"/>
      <c r="L3" s="123"/>
      <c r="M3" s="123"/>
      <c r="N3" s="123">
        <v>2</v>
      </c>
      <c r="O3" s="123"/>
      <c r="P3" s="123"/>
      <c r="Q3" s="125"/>
      <c r="R3" s="125"/>
      <c r="S3" s="125"/>
      <c r="T3" s="125"/>
    </row>
    <row r="4" spans="1:20" ht="33.6" customHeight="1">
      <c r="A4" s="178" t="s">
        <v>392</v>
      </c>
      <c r="B4" s="179"/>
      <c r="C4" s="179"/>
      <c r="D4" s="179"/>
      <c r="E4" s="180">
        <v>43466</v>
      </c>
      <c r="F4" s="181"/>
      <c r="G4" s="77" t="s">
        <v>0</v>
      </c>
      <c r="H4" s="180">
        <v>43555</v>
      </c>
      <c r="I4" s="181"/>
      <c r="J4" s="78"/>
      <c r="K4" s="123"/>
      <c r="L4" s="123"/>
      <c r="M4" s="123"/>
      <c r="N4" s="123">
        <v>3</v>
      </c>
      <c r="O4" s="123"/>
      <c r="P4" s="123"/>
      <c r="Q4" s="125"/>
      <c r="R4" s="125"/>
      <c r="S4" s="125"/>
      <c r="T4" s="125"/>
    </row>
    <row r="5" spans="1:20" s="79" customFormat="1" ht="10.35" customHeight="1">
      <c r="A5" s="182"/>
      <c r="B5" s="183"/>
      <c r="C5" s="183"/>
      <c r="D5" s="183"/>
      <c r="E5" s="183"/>
      <c r="F5" s="183"/>
      <c r="G5" s="183"/>
      <c r="H5" s="183"/>
      <c r="I5" s="183"/>
      <c r="J5" s="184"/>
      <c r="K5" s="124"/>
      <c r="L5" s="124"/>
      <c r="M5" s="124"/>
      <c r="N5" s="124">
        <v>4</v>
      </c>
      <c r="O5" s="124"/>
      <c r="P5" s="124"/>
    </row>
    <row r="6" spans="1:20" ht="20.45" customHeight="1">
      <c r="A6" s="80"/>
      <c r="B6" s="81" t="s">
        <v>412</v>
      </c>
      <c r="C6" s="82"/>
      <c r="D6" s="82"/>
      <c r="E6" s="88">
        <v>2019</v>
      </c>
      <c r="F6" s="83"/>
      <c r="G6" s="77"/>
      <c r="H6" s="83"/>
      <c r="I6" s="84"/>
      <c r="J6" s="85"/>
      <c r="K6" s="123"/>
      <c r="L6" s="123"/>
      <c r="M6" s="123"/>
      <c r="N6" s="123"/>
      <c r="O6" s="123"/>
      <c r="P6" s="123"/>
      <c r="Q6" s="125"/>
      <c r="R6" s="125"/>
      <c r="S6" s="125"/>
      <c r="T6" s="125"/>
    </row>
    <row r="7" spans="1:20" s="87" customFormat="1" ht="11.1" customHeight="1">
      <c r="A7" s="80"/>
      <c r="B7" s="82"/>
      <c r="C7" s="82"/>
      <c r="D7" s="82"/>
      <c r="E7" s="86"/>
      <c r="F7" s="86"/>
      <c r="G7" s="77"/>
      <c r="H7" s="83"/>
      <c r="I7" s="84"/>
      <c r="J7" s="85"/>
      <c r="K7" s="127"/>
      <c r="L7" s="127"/>
      <c r="M7" s="127"/>
      <c r="N7" s="127"/>
      <c r="O7" s="127"/>
      <c r="P7" s="127"/>
      <c r="Q7" s="126"/>
      <c r="R7" s="126"/>
      <c r="S7" s="126"/>
      <c r="T7" s="126"/>
    </row>
    <row r="8" spans="1:20" ht="20.45" customHeight="1">
      <c r="A8" s="80"/>
      <c r="B8" s="81" t="s">
        <v>413</v>
      </c>
      <c r="C8" s="82"/>
      <c r="D8" s="82"/>
      <c r="E8" s="88">
        <v>1</v>
      </c>
      <c r="F8" s="83"/>
      <c r="G8" s="77"/>
      <c r="H8" s="83"/>
      <c r="I8" s="84"/>
      <c r="J8" s="85"/>
      <c r="K8" s="123"/>
      <c r="L8" s="123"/>
      <c r="M8" s="123"/>
      <c r="N8" s="123"/>
      <c r="O8" s="123"/>
      <c r="P8" s="123"/>
      <c r="Q8" s="125"/>
      <c r="R8" s="125"/>
      <c r="S8" s="125"/>
      <c r="T8" s="125"/>
    </row>
    <row r="9" spans="1:20" s="87" customFormat="1" ht="11.1" customHeight="1">
      <c r="A9" s="80"/>
      <c r="B9" s="82"/>
      <c r="C9" s="82"/>
      <c r="D9" s="82"/>
      <c r="E9" s="86"/>
      <c r="F9" s="86"/>
      <c r="G9" s="77"/>
      <c r="H9" s="86"/>
      <c r="I9" s="89"/>
      <c r="J9" s="85"/>
      <c r="K9" s="126"/>
      <c r="L9" s="126"/>
      <c r="M9" s="126"/>
      <c r="N9" s="126"/>
      <c r="O9" s="126"/>
      <c r="P9" s="126"/>
      <c r="Q9" s="126"/>
      <c r="R9" s="126"/>
      <c r="S9" s="126"/>
      <c r="T9" s="126"/>
    </row>
    <row r="10" spans="1:20" ht="38.1" customHeight="1">
      <c r="A10" s="169" t="s">
        <v>414</v>
      </c>
      <c r="B10" s="170"/>
      <c r="C10" s="170"/>
      <c r="D10" s="170"/>
      <c r="E10" s="170"/>
      <c r="F10" s="170"/>
      <c r="G10" s="170"/>
      <c r="H10" s="170"/>
      <c r="I10" s="170"/>
      <c r="J10" s="90"/>
      <c r="K10" s="125"/>
      <c r="L10" s="125"/>
      <c r="M10" s="125"/>
      <c r="N10" s="125"/>
      <c r="O10" s="125"/>
      <c r="P10" s="125"/>
      <c r="Q10" s="125"/>
      <c r="R10" s="125"/>
      <c r="S10" s="125"/>
      <c r="T10" s="125"/>
    </row>
    <row r="11" spans="1:20" ht="24.6" customHeight="1">
      <c r="A11" s="157" t="s">
        <v>393</v>
      </c>
      <c r="B11" s="171"/>
      <c r="C11" s="163" t="s">
        <v>437</v>
      </c>
      <c r="D11" s="164"/>
      <c r="E11" s="91"/>
      <c r="F11" s="129" t="s">
        <v>415</v>
      </c>
      <c r="G11" s="167"/>
      <c r="H11" s="145" t="s">
        <v>451</v>
      </c>
      <c r="I11" s="146"/>
      <c r="J11" s="92"/>
      <c r="K11" s="125"/>
      <c r="L11" s="125"/>
      <c r="M11" s="125"/>
      <c r="N11" s="125"/>
      <c r="O11" s="125"/>
      <c r="P11" s="125"/>
      <c r="Q11" s="125"/>
      <c r="R11" s="125"/>
      <c r="S11" s="125"/>
      <c r="T11" s="125"/>
    </row>
    <row r="12" spans="1:20" ht="14.45" customHeight="1">
      <c r="A12" s="93"/>
      <c r="B12" s="94"/>
      <c r="C12" s="94"/>
      <c r="D12" s="94"/>
      <c r="E12" s="172"/>
      <c r="F12" s="172"/>
      <c r="G12" s="172"/>
      <c r="H12" s="172"/>
      <c r="I12" s="95"/>
      <c r="J12" s="92"/>
      <c r="K12" s="125"/>
      <c r="L12" s="125"/>
      <c r="M12" s="125"/>
      <c r="N12" s="125"/>
      <c r="O12" s="125"/>
      <c r="P12" s="125"/>
      <c r="Q12" s="125"/>
      <c r="R12" s="125"/>
      <c r="S12" s="125"/>
      <c r="T12" s="125"/>
    </row>
    <row r="13" spans="1:20" ht="21" customHeight="1">
      <c r="A13" s="128" t="s">
        <v>408</v>
      </c>
      <c r="B13" s="167"/>
      <c r="C13" s="163" t="s">
        <v>438</v>
      </c>
      <c r="D13" s="164"/>
      <c r="E13" s="185"/>
      <c r="F13" s="172"/>
      <c r="G13" s="172"/>
      <c r="H13" s="172"/>
      <c r="I13" s="95"/>
      <c r="J13" s="92"/>
      <c r="K13" s="125"/>
      <c r="L13" s="125"/>
      <c r="M13" s="125"/>
      <c r="N13" s="125"/>
      <c r="O13" s="125"/>
      <c r="P13" s="125"/>
      <c r="Q13" s="125"/>
      <c r="R13" s="125"/>
      <c r="S13" s="125"/>
      <c r="T13" s="125"/>
    </row>
    <row r="14" spans="1:20" ht="11.1" customHeight="1">
      <c r="A14" s="91"/>
      <c r="B14" s="95"/>
      <c r="C14" s="94"/>
      <c r="D14" s="94"/>
      <c r="E14" s="135"/>
      <c r="F14" s="135"/>
      <c r="G14" s="135"/>
      <c r="H14" s="135"/>
      <c r="I14" s="94"/>
      <c r="J14" s="96"/>
      <c r="K14" s="125"/>
      <c r="L14" s="125"/>
      <c r="M14" s="125"/>
      <c r="N14" s="125"/>
      <c r="O14" s="125"/>
      <c r="P14" s="125"/>
      <c r="Q14" s="125"/>
      <c r="R14" s="125"/>
      <c r="S14" s="125"/>
      <c r="T14" s="125"/>
    </row>
    <row r="15" spans="1:20" ht="23.1" customHeight="1">
      <c r="A15" s="128" t="s">
        <v>394</v>
      </c>
      <c r="B15" s="167"/>
      <c r="C15" s="163" t="s">
        <v>436</v>
      </c>
      <c r="D15" s="164"/>
      <c r="E15" s="168"/>
      <c r="F15" s="159"/>
      <c r="G15" s="97" t="s">
        <v>416</v>
      </c>
      <c r="H15" s="145" t="s">
        <v>443</v>
      </c>
      <c r="I15" s="146"/>
      <c r="J15" s="98"/>
      <c r="K15" s="125"/>
      <c r="L15" s="125"/>
      <c r="M15" s="125"/>
      <c r="N15" s="125"/>
      <c r="O15" s="125"/>
      <c r="P15" s="125"/>
      <c r="Q15" s="125"/>
      <c r="R15" s="125"/>
      <c r="S15" s="125"/>
      <c r="T15" s="125"/>
    </row>
    <row r="16" spans="1:20" ht="11.1" customHeight="1">
      <c r="A16" s="91"/>
      <c r="B16" s="95"/>
      <c r="C16" s="94"/>
      <c r="D16" s="94"/>
      <c r="E16" s="135"/>
      <c r="F16" s="135"/>
      <c r="G16" s="135"/>
      <c r="H16" s="135"/>
      <c r="I16" s="94"/>
      <c r="J16" s="96"/>
      <c r="K16" s="125"/>
      <c r="L16" s="125"/>
      <c r="M16" s="125"/>
      <c r="N16" s="125"/>
      <c r="O16" s="125"/>
      <c r="P16" s="125"/>
      <c r="Q16" s="125"/>
      <c r="R16" s="125"/>
      <c r="S16" s="125"/>
      <c r="T16" s="125"/>
    </row>
    <row r="17" spans="1:20" ht="23.1" customHeight="1">
      <c r="A17" s="99"/>
      <c r="B17" s="97" t="s">
        <v>417</v>
      </c>
      <c r="C17" s="163" t="s">
        <v>444</v>
      </c>
      <c r="D17" s="164"/>
      <c r="E17" s="100"/>
      <c r="F17" s="100"/>
      <c r="G17" s="100"/>
      <c r="H17" s="100"/>
      <c r="I17" s="100"/>
      <c r="J17" s="98"/>
      <c r="K17" s="125"/>
      <c r="L17" s="125"/>
      <c r="M17" s="125"/>
      <c r="N17" s="125"/>
      <c r="O17" s="125"/>
      <c r="P17" s="125"/>
      <c r="Q17" s="125"/>
      <c r="R17" s="125"/>
      <c r="S17" s="125"/>
      <c r="T17" s="125"/>
    </row>
    <row r="18" spans="1:20">
      <c r="A18" s="165"/>
      <c r="B18" s="166"/>
      <c r="C18" s="135"/>
      <c r="D18" s="135"/>
      <c r="E18" s="135"/>
      <c r="F18" s="135"/>
      <c r="G18" s="135"/>
      <c r="H18" s="135"/>
      <c r="I18" s="94"/>
      <c r="J18" s="96"/>
      <c r="K18" s="125"/>
      <c r="L18" s="125"/>
      <c r="M18" s="125"/>
      <c r="N18" s="125"/>
      <c r="O18" s="125"/>
      <c r="P18" s="125"/>
      <c r="Q18" s="125"/>
      <c r="R18" s="125"/>
      <c r="S18" s="125"/>
      <c r="T18" s="125"/>
    </row>
    <row r="19" spans="1:20">
      <c r="A19" s="157" t="s">
        <v>395</v>
      </c>
      <c r="B19" s="158"/>
      <c r="C19" s="136" t="s">
        <v>433</v>
      </c>
      <c r="D19" s="137"/>
      <c r="E19" s="137"/>
      <c r="F19" s="137"/>
      <c r="G19" s="137"/>
      <c r="H19" s="137"/>
      <c r="I19" s="137"/>
      <c r="J19" s="138"/>
      <c r="K19" s="125"/>
      <c r="L19" s="125"/>
      <c r="M19" s="125"/>
      <c r="N19" s="125"/>
      <c r="O19" s="125"/>
      <c r="P19" s="125"/>
      <c r="Q19" s="125"/>
      <c r="R19" s="125"/>
      <c r="S19" s="125"/>
      <c r="T19" s="125"/>
    </row>
    <row r="20" spans="1:20">
      <c r="A20" s="93"/>
      <c r="B20" s="94"/>
      <c r="C20" s="101"/>
      <c r="D20" s="94"/>
      <c r="E20" s="135"/>
      <c r="F20" s="135"/>
      <c r="G20" s="135"/>
      <c r="H20" s="135"/>
      <c r="I20" s="94"/>
      <c r="J20" s="96"/>
      <c r="K20" s="125"/>
      <c r="L20" s="125"/>
      <c r="M20" s="125"/>
      <c r="N20" s="125"/>
      <c r="O20" s="125"/>
      <c r="P20" s="125"/>
      <c r="Q20" s="125"/>
      <c r="R20" s="125"/>
      <c r="S20" s="125"/>
      <c r="T20" s="125"/>
    </row>
    <row r="21" spans="1:20">
      <c r="A21" s="157" t="s">
        <v>396</v>
      </c>
      <c r="B21" s="158"/>
      <c r="C21" s="145">
        <v>22211</v>
      </c>
      <c r="D21" s="146"/>
      <c r="E21" s="135"/>
      <c r="F21" s="135"/>
      <c r="G21" s="136" t="s">
        <v>434</v>
      </c>
      <c r="H21" s="137"/>
      <c r="I21" s="137"/>
      <c r="J21" s="138"/>
      <c r="K21" s="125"/>
      <c r="L21" s="125"/>
      <c r="M21" s="125"/>
      <c r="N21" s="125"/>
      <c r="O21" s="125"/>
      <c r="P21" s="125"/>
      <c r="Q21" s="125"/>
      <c r="R21" s="125"/>
      <c r="S21" s="125"/>
      <c r="T21" s="125"/>
    </row>
    <row r="22" spans="1:20">
      <c r="A22" s="93"/>
      <c r="B22" s="94"/>
      <c r="C22" s="94"/>
      <c r="D22" s="94"/>
      <c r="E22" s="135"/>
      <c r="F22" s="135"/>
      <c r="G22" s="135"/>
      <c r="H22" s="135"/>
      <c r="I22" s="94"/>
      <c r="J22" s="96"/>
      <c r="K22" s="125"/>
      <c r="L22" s="125"/>
      <c r="M22" s="125"/>
      <c r="N22" s="125"/>
      <c r="O22" s="125"/>
      <c r="P22" s="125"/>
      <c r="Q22" s="125"/>
      <c r="R22" s="125"/>
      <c r="S22" s="125"/>
      <c r="T22" s="125"/>
    </row>
    <row r="23" spans="1:20">
      <c r="A23" s="157" t="s">
        <v>397</v>
      </c>
      <c r="B23" s="158"/>
      <c r="C23" s="136" t="s">
        <v>435</v>
      </c>
      <c r="D23" s="137"/>
      <c r="E23" s="137"/>
      <c r="F23" s="137"/>
      <c r="G23" s="137"/>
      <c r="H23" s="137"/>
      <c r="I23" s="137"/>
      <c r="J23" s="138"/>
      <c r="K23" s="125"/>
      <c r="L23" s="125"/>
      <c r="M23" s="125"/>
      <c r="N23" s="125"/>
      <c r="O23" s="125"/>
      <c r="P23" s="125"/>
      <c r="Q23" s="125"/>
      <c r="R23" s="125"/>
      <c r="S23" s="125"/>
      <c r="T23" s="125"/>
    </row>
    <row r="24" spans="1:20">
      <c r="A24" s="93"/>
      <c r="B24" s="94"/>
      <c r="C24" s="94"/>
      <c r="D24" s="94"/>
      <c r="E24" s="135"/>
      <c r="F24" s="135"/>
      <c r="G24" s="135"/>
      <c r="H24" s="135"/>
      <c r="I24" s="94"/>
      <c r="J24" s="96"/>
      <c r="K24" s="125"/>
      <c r="L24" s="125"/>
      <c r="M24" s="125"/>
      <c r="N24" s="125"/>
      <c r="O24" s="125"/>
      <c r="P24" s="125"/>
      <c r="Q24" s="125"/>
      <c r="R24" s="125"/>
      <c r="S24" s="125"/>
      <c r="T24" s="125"/>
    </row>
    <row r="25" spans="1:20">
      <c r="A25" s="157" t="s">
        <v>398</v>
      </c>
      <c r="B25" s="158"/>
      <c r="C25" s="160" t="s">
        <v>445</v>
      </c>
      <c r="D25" s="161"/>
      <c r="E25" s="161"/>
      <c r="F25" s="161"/>
      <c r="G25" s="161"/>
      <c r="H25" s="161"/>
      <c r="I25" s="161"/>
      <c r="J25" s="162"/>
      <c r="K25" s="125"/>
      <c r="L25" s="125"/>
      <c r="M25" s="125"/>
      <c r="N25" s="125"/>
      <c r="O25" s="125"/>
      <c r="P25" s="125"/>
      <c r="Q25" s="125"/>
      <c r="R25" s="125"/>
      <c r="S25" s="125"/>
      <c r="T25" s="125"/>
    </row>
    <row r="26" spans="1:20">
      <c r="A26" s="93"/>
      <c r="B26" s="94"/>
      <c r="C26" s="101"/>
      <c r="D26" s="94"/>
      <c r="E26" s="135"/>
      <c r="F26" s="135"/>
      <c r="G26" s="135"/>
      <c r="H26" s="135"/>
      <c r="I26" s="94"/>
      <c r="J26" s="96"/>
      <c r="K26" s="125"/>
      <c r="L26" s="125"/>
      <c r="M26" s="125"/>
      <c r="N26" s="125"/>
      <c r="O26" s="125"/>
      <c r="P26" s="125"/>
      <c r="Q26" s="125"/>
      <c r="R26" s="125"/>
      <c r="S26" s="125"/>
      <c r="T26" s="125"/>
    </row>
    <row r="27" spans="1:20">
      <c r="A27" s="157" t="s">
        <v>399</v>
      </c>
      <c r="B27" s="158"/>
      <c r="C27" s="160" t="s">
        <v>432</v>
      </c>
      <c r="D27" s="161"/>
      <c r="E27" s="161"/>
      <c r="F27" s="161"/>
      <c r="G27" s="161"/>
      <c r="H27" s="161"/>
      <c r="I27" s="161"/>
      <c r="J27" s="162"/>
      <c r="K27" s="125"/>
      <c r="L27" s="125"/>
      <c r="M27" s="125"/>
      <c r="N27" s="125"/>
      <c r="O27" s="125"/>
      <c r="P27" s="125"/>
      <c r="Q27" s="125"/>
      <c r="R27" s="125"/>
      <c r="S27" s="125"/>
      <c r="T27" s="125"/>
    </row>
    <row r="28" spans="1:20" ht="14.1" customHeight="1">
      <c r="A28" s="93"/>
      <c r="B28" s="94"/>
      <c r="C28" s="101"/>
      <c r="D28" s="94"/>
      <c r="E28" s="135"/>
      <c r="F28" s="135"/>
      <c r="G28" s="135"/>
      <c r="H28" s="135"/>
      <c r="I28" s="94"/>
      <c r="J28" s="96"/>
      <c r="K28" s="125"/>
      <c r="L28" s="125"/>
      <c r="M28" s="125"/>
      <c r="N28" s="125"/>
      <c r="O28" s="125"/>
      <c r="P28" s="125"/>
      <c r="Q28" s="125"/>
      <c r="R28" s="125"/>
      <c r="S28" s="125"/>
      <c r="T28" s="125"/>
    </row>
    <row r="29" spans="1:20" ht="23.1" customHeight="1">
      <c r="A29" s="128" t="s">
        <v>409</v>
      </c>
      <c r="B29" s="158"/>
      <c r="C29" s="102">
        <v>189</v>
      </c>
      <c r="D29" s="103"/>
      <c r="E29" s="139"/>
      <c r="F29" s="139"/>
      <c r="G29" s="139"/>
      <c r="H29" s="139"/>
      <c r="I29" s="104"/>
      <c r="J29" s="105"/>
      <c r="K29" s="125"/>
      <c r="L29" s="125"/>
      <c r="M29" s="125"/>
      <c r="N29" s="125"/>
      <c r="O29" s="125"/>
      <c r="P29" s="125"/>
      <c r="Q29" s="125"/>
      <c r="R29" s="125"/>
      <c r="S29" s="125"/>
      <c r="T29" s="125"/>
    </row>
    <row r="30" spans="1:20">
      <c r="A30" s="93"/>
      <c r="B30" s="94"/>
      <c r="C30" s="94"/>
      <c r="D30" s="94"/>
      <c r="E30" s="135"/>
      <c r="F30" s="135"/>
      <c r="G30" s="135"/>
      <c r="H30" s="135"/>
      <c r="I30" s="104"/>
      <c r="J30" s="105"/>
    </row>
    <row r="31" spans="1:20">
      <c r="A31" s="157" t="s">
        <v>400</v>
      </c>
      <c r="B31" s="158"/>
      <c r="C31" s="118" t="s">
        <v>419</v>
      </c>
      <c r="D31" s="156" t="s">
        <v>418</v>
      </c>
      <c r="E31" s="143"/>
      <c r="F31" s="143"/>
      <c r="G31" s="143"/>
      <c r="H31" s="106"/>
      <c r="I31" s="107" t="s">
        <v>419</v>
      </c>
      <c r="J31" s="108" t="s">
        <v>420</v>
      </c>
    </row>
    <row r="32" spans="1:2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t="s">
        <v>425</v>
      </c>
      <c r="D50" s="146"/>
      <c r="E50" s="147" t="s">
        <v>426</v>
      </c>
      <c r="F50" s="148"/>
      <c r="G50" s="136"/>
      <c r="H50" s="137"/>
      <c r="I50" s="137"/>
      <c r="J50" s="138"/>
    </row>
    <row r="51" spans="1:10">
      <c r="A51" s="113"/>
      <c r="B51" s="101"/>
      <c r="C51" s="149"/>
      <c r="D51" s="149"/>
      <c r="E51" s="135"/>
      <c r="F51" s="135"/>
      <c r="G51" s="150" t="s">
        <v>427</v>
      </c>
      <c r="H51" s="150"/>
      <c r="I51" s="150"/>
      <c r="J51" s="85"/>
    </row>
    <row r="52" spans="1:10" ht="14.1" customHeight="1">
      <c r="A52" s="128" t="s">
        <v>404</v>
      </c>
      <c r="B52" s="129"/>
      <c r="C52" s="136" t="s">
        <v>448</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446</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445</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t="s">
        <v>447</v>
      </c>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t="s">
        <v>449</v>
      </c>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algorithmName="SHA-512" hashValue="35zhgFbYu1siJqi8wKIA9xe3oej6PQwPISdwl9jqoHpgGjb/WiuBss4lpbU+BuHcjwfpMzYC3MdfJD728HgFug==" saltValue="11ddG6kutuPx1XhfuYamAQ=="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0" zoomScale="90" zoomScaleNormal="90" zoomScaleSheetLayoutView="110" workbookViewId="0">
      <selection activeCell="J8" sqref="J8"/>
    </sheetView>
  </sheetViews>
  <sheetFormatPr defaultColWidth="8.85546875" defaultRowHeight="12.75"/>
  <cols>
    <col min="1" max="7" width="8.85546875" style="11"/>
    <col min="8" max="9" width="16.42578125" style="35" customWidth="1"/>
    <col min="10" max="10" width="10.42578125" style="11" bestFit="1" customWidth="1"/>
    <col min="11" max="16384" width="8.85546875" style="11"/>
  </cols>
  <sheetData>
    <row r="1" spans="1:9">
      <c r="A1" s="193" t="s">
        <v>1</v>
      </c>
      <c r="B1" s="194"/>
      <c r="C1" s="194"/>
      <c r="D1" s="194"/>
      <c r="E1" s="194"/>
      <c r="F1" s="194"/>
      <c r="G1" s="194"/>
      <c r="H1" s="194"/>
      <c r="I1" s="194"/>
    </row>
    <row r="2" spans="1:9">
      <c r="A2" s="195" t="s">
        <v>441</v>
      </c>
      <c r="B2" s="196"/>
      <c r="C2" s="196"/>
      <c r="D2" s="196"/>
      <c r="E2" s="196"/>
      <c r="F2" s="196"/>
      <c r="G2" s="196"/>
      <c r="H2" s="196"/>
      <c r="I2" s="196"/>
    </row>
    <row r="3" spans="1:9">
      <c r="A3" s="197" t="s">
        <v>355</v>
      </c>
      <c r="B3" s="198"/>
      <c r="C3" s="198"/>
      <c r="D3" s="198"/>
      <c r="E3" s="198"/>
      <c r="F3" s="198"/>
      <c r="G3" s="198"/>
      <c r="H3" s="198"/>
      <c r="I3" s="198"/>
    </row>
    <row r="4" spans="1:9">
      <c r="A4" s="199" t="s">
        <v>440</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366222830</v>
      </c>
      <c r="I9" s="34">
        <f>I10+I17+I27+I38+I43</f>
        <v>360707027</v>
      </c>
    </row>
    <row r="10" spans="1:9" ht="12.75" customHeight="1">
      <c r="A10" s="190" t="s">
        <v>5</v>
      </c>
      <c r="B10" s="190"/>
      <c r="C10" s="190"/>
      <c r="D10" s="190"/>
      <c r="E10" s="190"/>
      <c r="F10" s="190"/>
      <c r="G10" s="16">
        <v>3</v>
      </c>
      <c r="H10" s="34">
        <f>H11+H12+H13+H14+H15+H16</f>
        <v>204461</v>
      </c>
      <c r="I10" s="34">
        <f>I11+I12+I13+I14+I15+I16</f>
        <v>178733</v>
      </c>
    </row>
    <row r="11" spans="1:9" ht="12.75" customHeight="1">
      <c r="A11" s="186" t="s">
        <v>6</v>
      </c>
      <c r="B11" s="186"/>
      <c r="C11" s="186"/>
      <c r="D11" s="186"/>
      <c r="E11" s="186"/>
      <c r="F11" s="186"/>
      <c r="G11" s="15">
        <v>4</v>
      </c>
      <c r="H11" s="33">
        <v>0</v>
      </c>
      <c r="I11" s="33">
        <v>0</v>
      </c>
    </row>
    <row r="12" spans="1:9" ht="23.1" customHeight="1">
      <c r="A12" s="186" t="s">
        <v>7</v>
      </c>
      <c r="B12" s="186"/>
      <c r="C12" s="186"/>
      <c r="D12" s="186"/>
      <c r="E12" s="186"/>
      <c r="F12" s="186"/>
      <c r="G12" s="15">
        <v>5</v>
      </c>
      <c r="H12" s="33">
        <v>204461</v>
      </c>
      <c r="I12" s="33">
        <v>178733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363686738</v>
      </c>
      <c r="I17" s="34">
        <f>I18+I19+I20+I21+I22+I23+I24+I25+I26</f>
        <v>358196663</v>
      </c>
    </row>
    <row r="18" spans="1:9" ht="12.75" customHeight="1">
      <c r="A18" s="186" t="s">
        <v>13</v>
      </c>
      <c r="B18" s="186"/>
      <c r="C18" s="186"/>
      <c r="D18" s="186"/>
      <c r="E18" s="186"/>
      <c r="F18" s="186"/>
      <c r="G18" s="15">
        <v>11</v>
      </c>
      <c r="H18" s="33">
        <v>105918316</v>
      </c>
      <c r="I18" s="33">
        <v>105918316</v>
      </c>
    </row>
    <row r="19" spans="1:9" ht="12.75" customHeight="1">
      <c r="A19" s="186" t="s">
        <v>14</v>
      </c>
      <c r="B19" s="186"/>
      <c r="C19" s="186"/>
      <c r="D19" s="186"/>
      <c r="E19" s="186"/>
      <c r="F19" s="186"/>
      <c r="G19" s="15">
        <v>12</v>
      </c>
      <c r="H19" s="33">
        <v>226978090</v>
      </c>
      <c r="I19" s="33">
        <v>223380816</v>
      </c>
    </row>
    <row r="20" spans="1:9" ht="12.75" customHeight="1">
      <c r="A20" s="186" t="s">
        <v>15</v>
      </c>
      <c r="B20" s="186"/>
      <c r="C20" s="186"/>
      <c r="D20" s="186"/>
      <c r="E20" s="186"/>
      <c r="F20" s="186"/>
      <c r="G20" s="15">
        <v>13</v>
      </c>
      <c r="H20" s="33">
        <v>16974166</v>
      </c>
      <c r="I20" s="33">
        <v>15520836</v>
      </c>
    </row>
    <row r="21" spans="1:9" ht="12.75" customHeight="1">
      <c r="A21" s="186" t="s">
        <v>16</v>
      </c>
      <c r="B21" s="186"/>
      <c r="C21" s="186"/>
      <c r="D21" s="186"/>
      <c r="E21" s="186"/>
      <c r="F21" s="186"/>
      <c r="G21" s="15">
        <v>14</v>
      </c>
      <c r="H21" s="33">
        <v>8282282</v>
      </c>
      <c r="I21" s="33">
        <v>7564472</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242880</v>
      </c>
      <c r="I24" s="33">
        <f>606193+11280</f>
        <v>617473</v>
      </c>
    </row>
    <row r="25" spans="1:9" ht="12.75" customHeight="1">
      <c r="A25" s="186" t="s">
        <v>20</v>
      </c>
      <c r="B25" s="186"/>
      <c r="C25" s="186"/>
      <c r="D25" s="186"/>
      <c r="E25" s="186"/>
      <c r="F25" s="186"/>
      <c r="G25" s="15">
        <v>18</v>
      </c>
      <c r="H25" s="33">
        <v>460654</v>
      </c>
      <c r="I25" s="33">
        <v>460654</v>
      </c>
    </row>
    <row r="26" spans="1:9" ht="12.75" customHeight="1">
      <c r="A26" s="186" t="s">
        <v>21</v>
      </c>
      <c r="B26" s="186"/>
      <c r="C26" s="186"/>
      <c r="D26" s="186"/>
      <c r="E26" s="186"/>
      <c r="F26" s="186"/>
      <c r="G26" s="15">
        <v>19</v>
      </c>
      <c r="H26" s="33">
        <v>4830350</v>
      </c>
      <c r="I26" s="33">
        <v>4734096</v>
      </c>
    </row>
    <row r="27" spans="1:9" ht="12.75" customHeight="1">
      <c r="A27" s="190" t="s">
        <v>22</v>
      </c>
      <c r="B27" s="190"/>
      <c r="C27" s="190"/>
      <c r="D27" s="190"/>
      <c r="E27" s="190"/>
      <c r="F27" s="190"/>
      <c r="G27" s="16">
        <v>20</v>
      </c>
      <c r="H27" s="34">
        <f>SUM(H28:H37)</f>
        <v>741758</v>
      </c>
      <c r="I27" s="34">
        <f>SUM(I28:I37)</f>
        <v>741758</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741758</v>
      </c>
      <c r="I35" s="33">
        <v>741758</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1589873</v>
      </c>
      <c r="I43" s="33">
        <v>1589873</v>
      </c>
    </row>
    <row r="44" spans="1:9" ht="12.75" customHeight="1">
      <c r="A44" s="188" t="s">
        <v>382</v>
      </c>
      <c r="B44" s="188"/>
      <c r="C44" s="188"/>
      <c r="D44" s="188"/>
      <c r="E44" s="188"/>
      <c r="F44" s="188"/>
      <c r="G44" s="16">
        <v>37</v>
      </c>
      <c r="H44" s="34">
        <f>H45+H53+H60+H70</f>
        <v>14684563</v>
      </c>
      <c r="I44" s="34">
        <f>I45+I53+I60+I70</f>
        <v>15737040</v>
      </c>
    </row>
    <row r="45" spans="1:9" ht="12.75" customHeight="1">
      <c r="A45" s="190" t="s">
        <v>39</v>
      </c>
      <c r="B45" s="190"/>
      <c r="C45" s="190"/>
      <c r="D45" s="190"/>
      <c r="E45" s="190"/>
      <c r="F45" s="190"/>
      <c r="G45" s="16">
        <v>38</v>
      </c>
      <c r="H45" s="34">
        <f>SUM(H46:H52)</f>
        <v>1618270</v>
      </c>
      <c r="I45" s="34">
        <f>SUM(I46:I52)</f>
        <v>1753373</v>
      </c>
    </row>
    <row r="46" spans="1:9" ht="12.75" customHeight="1">
      <c r="A46" s="186" t="s">
        <v>40</v>
      </c>
      <c r="B46" s="186"/>
      <c r="C46" s="186"/>
      <c r="D46" s="186"/>
      <c r="E46" s="186"/>
      <c r="F46" s="186"/>
      <c r="G46" s="15">
        <v>39</v>
      </c>
      <c r="H46" s="33">
        <v>1520567</v>
      </c>
      <c r="I46" s="33">
        <v>1662032</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97703</v>
      </c>
      <c r="I49" s="33">
        <v>91341</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3834590</v>
      </c>
      <c r="I53" s="34">
        <f>SUM(I54:I59)</f>
        <v>5212344</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2990390</v>
      </c>
      <c r="I56" s="33">
        <v>4431326</v>
      </c>
    </row>
    <row r="57" spans="1:9" ht="12.75" customHeight="1">
      <c r="A57" s="186" t="s">
        <v>51</v>
      </c>
      <c r="B57" s="186"/>
      <c r="C57" s="186"/>
      <c r="D57" s="186"/>
      <c r="E57" s="186"/>
      <c r="F57" s="186"/>
      <c r="G57" s="15">
        <v>50</v>
      </c>
      <c r="H57" s="33">
        <v>6369</v>
      </c>
      <c r="I57" s="33">
        <v>10996</v>
      </c>
    </row>
    <row r="58" spans="1:9" ht="12.75" customHeight="1">
      <c r="A58" s="186" t="s">
        <v>52</v>
      </c>
      <c r="B58" s="186"/>
      <c r="C58" s="186"/>
      <c r="D58" s="186"/>
      <c r="E58" s="186"/>
      <c r="F58" s="186"/>
      <c r="G58" s="15">
        <v>51</v>
      </c>
      <c r="H58" s="33">
        <v>155658</v>
      </c>
      <c r="I58" s="33">
        <v>181602</v>
      </c>
    </row>
    <row r="59" spans="1:9" ht="12.75" customHeight="1">
      <c r="A59" s="186" t="s">
        <v>53</v>
      </c>
      <c r="B59" s="186"/>
      <c r="C59" s="186"/>
      <c r="D59" s="186"/>
      <c r="E59" s="186"/>
      <c r="F59" s="186"/>
      <c r="G59" s="15">
        <v>52</v>
      </c>
      <c r="H59" s="33">
        <v>682173</v>
      </c>
      <c r="I59" s="33">
        <v>588420</v>
      </c>
    </row>
    <row r="60" spans="1:9" ht="12.75" customHeight="1">
      <c r="A60" s="190" t="s">
        <v>54</v>
      </c>
      <c r="B60" s="190"/>
      <c r="C60" s="190"/>
      <c r="D60" s="190"/>
      <c r="E60" s="190"/>
      <c r="F60" s="190"/>
      <c r="G60" s="16">
        <v>53</v>
      </c>
      <c r="H60" s="34">
        <f>SUM(H61:H69)</f>
        <v>1499491</v>
      </c>
      <c r="I60" s="34">
        <f>SUM(I61:I69)</f>
        <v>2535227</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6.1"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1499491</v>
      </c>
      <c r="I68" s="33">
        <v>2535227</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7732212</v>
      </c>
      <c r="I70" s="33">
        <v>6236096</v>
      </c>
    </row>
    <row r="71" spans="1:9" ht="12.75" customHeight="1">
      <c r="A71" s="187" t="s">
        <v>58</v>
      </c>
      <c r="B71" s="187"/>
      <c r="C71" s="187"/>
      <c r="D71" s="187"/>
      <c r="E71" s="187"/>
      <c r="F71" s="187"/>
      <c r="G71" s="15">
        <v>64</v>
      </c>
      <c r="H71" s="33">
        <v>1123046</v>
      </c>
      <c r="I71" s="33">
        <v>0</v>
      </c>
    </row>
    <row r="72" spans="1:9" ht="12.75" customHeight="1">
      <c r="A72" s="188" t="s">
        <v>383</v>
      </c>
      <c r="B72" s="188"/>
      <c r="C72" s="188"/>
      <c r="D72" s="188"/>
      <c r="E72" s="188"/>
      <c r="F72" s="188"/>
      <c r="G72" s="16">
        <v>65</v>
      </c>
      <c r="H72" s="34">
        <f>H8+H9+H44+H71</f>
        <v>382030439</v>
      </c>
      <c r="I72" s="34">
        <f>I8+I9+I44+I71</f>
        <v>376444067</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142095495</v>
      </c>
      <c r="I75" s="34">
        <f>I76+I77+I78+I84+I85+I89+I92+I95</f>
        <v>133795812</v>
      </c>
    </row>
    <row r="76" spans="1:9" ht="12.75" customHeight="1">
      <c r="A76" s="186" t="s">
        <v>61</v>
      </c>
      <c r="B76" s="186"/>
      <c r="C76" s="186"/>
      <c r="D76" s="186"/>
      <c r="E76" s="186"/>
      <c r="F76" s="186"/>
      <c r="G76" s="15">
        <v>68</v>
      </c>
      <c r="H76" s="33">
        <v>126732402</v>
      </c>
      <c r="I76" s="33">
        <v>126732402</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0</v>
      </c>
      <c r="I78" s="34">
        <f>SUM(I79:I83)</f>
        <v>0</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72964970</v>
      </c>
      <c r="I84" s="120">
        <v>72964970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-58079873</v>
      </c>
      <c r="I89" s="34">
        <f>I90-I91</f>
        <v>-57601877</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58079873</v>
      </c>
      <c r="I91" s="33">
        <v>57601877</v>
      </c>
    </row>
    <row r="92" spans="1:9" ht="12.75" customHeight="1">
      <c r="A92" s="190" t="s">
        <v>77</v>
      </c>
      <c r="B92" s="190"/>
      <c r="C92" s="190"/>
      <c r="D92" s="190"/>
      <c r="E92" s="190"/>
      <c r="F92" s="190"/>
      <c r="G92" s="16">
        <v>84</v>
      </c>
      <c r="H92" s="34">
        <f>H93-H94</f>
        <v>477996</v>
      </c>
      <c r="I92" s="34">
        <f>I93-I94</f>
        <v>-8299683</v>
      </c>
    </row>
    <row r="93" spans="1:9" ht="12.75" customHeight="1">
      <c r="A93" s="186" t="s">
        <v>78</v>
      </c>
      <c r="B93" s="186"/>
      <c r="C93" s="186"/>
      <c r="D93" s="186"/>
      <c r="E93" s="186"/>
      <c r="F93" s="186"/>
      <c r="G93" s="15">
        <v>85</v>
      </c>
      <c r="H93" s="33">
        <v>477996</v>
      </c>
      <c r="I93" s="33">
        <v>0</v>
      </c>
    </row>
    <row r="94" spans="1:9" ht="12.75" customHeight="1">
      <c r="A94" s="186" t="s">
        <v>79</v>
      </c>
      <c r="B94" s="186"/>
      <c r="C94" s="186"/>
      <c r="D94" s="186"/>
      <c r="E94" s="186"/>
      <c r="F94" s="186"/>
      <c r="G94" s="15">
        <v>86</v>
      </c>
      <c r="H94" s="33">
        <v>0</v>
      </c>
      <c r="I94" s="33">
        <v>8299683</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251000</v>
      </c>
      <c r="I96" s="34">
        <f>SUM(I97:I102)</f>
        <v>251000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251000</v>
      </c>
      <c r="I99" s="33">
        <v>251000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219855131</v>
      </c>
      <c r="I103" s="34">
        <f>SUM(I104:I114)</f>
        <v>219855131</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5849330</v>
      </c>
      <c r="I108" s="33">
        <v>5849330</v>
      </c>
    </row>
    <row r="109" spans="1:9" ht="12.75" customHeight="1">
      <c r="A109" s="186" t="s">
        <v>92</v>
      </c>
      <c r="B109" s="186"/>
      <c r="C109" s="186"/>
      <c r="D109" s="186"/>
      <c r="E109" s="186"/>
      <c r="F109" s="186"/>
      <c r="G109" s="15">
        <v>101</v>
      </c>
      <c r="H109" s="33">
        <v>197992902</v>
      </c>
      <c r="I109" s="33">
        <f>198551539-558637</f>
        <v>197992902</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16012899</v>
      </c>
      <c r="I114" s="33">
        <v>16012899</v>
      </c>
    </row>
    <row r="115" spans="1:9" ht="12.75" customHeight="1">
      <c r="A115" s="188" t="s">
        <v>387</v>
      </c>
      <c r="B115" s="188"/>
      <c r="C115" s="188"/>
      <c r="D115" s="188"/>
      <c r="E115" s="188"/>
      <c r="F115" s="188"/>
      <c r="G115" s="16">
        <v>107</v>
      </c>
      <c r="H115" s="34">
        <f>SUM(H116:H129)</f>
        <v>13093024</v>
      </c>
      <c r="I115" s="34">
        <f>SUM(I116:I129)</f>
        <v>17069834</v>
      </c>
    </row>
    <row r="116" spans="1:9" ht="12.75" customHeight="1">
      <c r="A116" s="186" t="s">
        <v>87</v>
      </c>
      <c r="B116" s="186"/>
      <c r="C116" s="186"/>
      <c r="D116" s="186"/>
      <c r="E116" s="186"/>
      <c r="F116" s="186"/>
      <c r="G116" s="15">
        <v>108</v>
      </c>
      <c r="H116" s="33">
        <v>0</v>
      </c>
      <c r="I116" s="33">
        <v>0</v>
      </c>
    </row>
    <row r="117" spans="1:9" ht="22.3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1918565</v>
      </c>
      <c r="I121" s="33">
        <f>1149119+558637</f>
        <v>1707756</v>
      </c>
    </row>
    <row r="122" spans="1:9" ht="12.75" customHeight="1">
      <c r="A122" s="186" t="s">
        <v>93</v>
      </c>
      <c r="B122" s="186"/>
      <c r="C122" s="186"/>
      <c r="D122" s="186"/>
      <c r="E122" s="186"/>
      <c r="F122" s="186"/>
      <c r="G122" s="15">
        <v>114</v>
      </c>
      <c r="H122" s="33">
        <v>4837259</v>
      </c>
      <c r="I122" s="33">
        <v>8119639</v>
      </c>
    </row>
    <row r="123" spans="1:9" ht="12.75" customHeight="1">
      <c r="A123" s="186" t="s">
        <v>94</v>
      </c>
      <c r="B123" s="186"/>
      <c r="C123" s="186"/>
      <c r="D123" s="186"/>
      <c r="E123" s="186"/>
      <c r="F123" s="186"/>
      <c r="G123" s="15">
        <v>115</v>
      </c>
      <c r="H123" s="33">
        <v>4144050</v>
      </c>
      <c r="I123" s="33">
        <v>4564058</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984984</v>
      </c>
      <c r="I125" s="33">
        <v>894169</v>
      </c>
    </row>
    <row r="126" spans="1:9">
      <c r="A126" s="186" t="s">
        <v>99</v>
      </c>
      <c r="B126" s="186"/>
      <c r="C126" s="186"/>
      <c r="D126" s="186"/>
      <c r="E126" s="186"/>
      <c r="F126" s="186"/>
      <c r="G126" s="15">
        <v>118</v>
      </c>
      <c r="H126" s="33">
        <v>1074126</v>
      </c>
      <c r="I126" s="33">
        <v>1650172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134040</v>
      </c>
      <c r="I129" s="33">
        <f>72204+61836</f>
        <v>134040</v>
      </c>
    </row>
    <row r="130" spans="1:9" ht="22.35" customHeight="1">
      <c r="A130" s="187" t="s">
        <v>103</v>
      </c>
      <c r="B130" s="187"/>
      <c r="C130" s="187"/>
      <c r="D130" s="187"/>
      <c r="E130" s="187"/>
      <c r="F130" s="187"/>
      <c r="G130" s="15">
        <v>122</v>
      </c>
      <c r="H130" s="33">
        <v>6735789</v>
      </c>
      <c r="I130" s="33">
        <f>5329790+142500</f>
        <v>5472290</v>
      </c>
    </row>
    <row r="131" spans="1:9">
      <c r="A131" s="188" t="s">
        <v>388</v>
      </c>
      <c r="B131" s="188"/>
      <c r="C131" s="188"/>
      <c r="D131" s="188"/>
      <c r="E131" s="188"/>
      <c r="F131" s="188"/>
      <c r="G131" s="16">
        <v>123</v>
      </c>
      <c r="H131" s="34">
        <f>H75+H96+H103+H115+H130</f>
        <v>382030439</v>
      </c>
      <c r="I131" s="34">
        <f>I75+I96+I103+I115+I130</f>
        <v>376444067</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8" zoomScale="90" zoomScaleNormal="90" zoomScaleSheetLayoutView="110" workbookViewId="0">
      <selection activeCell="G92" sqref="G92"/>
    </sheetView>
  </sheetViews>
  <sheetFormatPr defaultRowHeight="12.75"/>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c r="A1" s="221" t="s">
        <v>106</v>
      </c>
      <c r="B1" s="222"/>
      <c r="C1" s="222"/>
      <c r="D1" s="222"/>
      <c r="E1" s="222"/>
      <c r="F1" s="222"/>
      <c r="G1" s="222"/>
      <c r="H1" s="222"/>
      <c r="I1" s="222"/>
      <c r="J1" s="121"/>
      <c r="K1" s="121"/>
    </row>
    <row r="2" spans="1:11">
      <c r="A2" s="220" t="s">
        <v>439</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440</v>
      </c>
      <c r="B4" s="230"/>
      <c r="C4" s="230"/>
      <c r="D4" s="230"/>
      <c r="E4" s="230"/>
      <c r="F4" s="230"/>
      <c r="G4" s="230"/>
      <c r="H4" s="230"/>
      <c r="I4" s="230"/>
      <c r="J4" s="231"/>
      <c r="K4" s="231"/>
    </row>
    <row r="5" spans="1:11" ht="22.3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6000640</v>
      </c>
      <c r="I8" s="37">
        <f>SUM(I9:I13)</f>
        <v>6000640</v>
      </c>
      <c r="J8" s="37">
        <f>SUM(J9:J13)</f>
        <v>6196998</v>
      </c>
      <c r="K8" s="37">
        <f>SUM(K9:K13)</f>
        <v>6196998</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5508366</v>
      </c>
      <c r="I10" s="33">
        <v>5508366</v>
      </c>
      <c r="J10" s="33">
        <v>5954608</v>
      </c>
      <c r="K10" s="33">
        <v>5954608</v>
      </c>
    </row>
    <row r="11" spans="1:11">
      <c r="A11" s="186" t="s">
        <v>123</v>
      </c>
      <c r="B11" s="186"/>
      <c r="C11" s="186"/>
      <c r="D11" s="186"/>
      <c r="E11" s="186"/>
      <c r="F11" s="186"/>
      <c r="G11" s="15">
        <v>128</v>
      </c>
      <c r="H11" s="33">
        <v>18280</v>
      </c>
      <c r="I11" s="33">
        <v>18280</v>
      </c>
      <c r="J11" s="33">
        <v>44556</v>
      </c>
      <c r="K11" s="33">
        <v>44556</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473994</v>
      </c>
      <c r="I13" s="33">
        <v>473994</v>
      </c>
      <c r="J13" s="33">
        <v>197834</v>
      </c>
      <c r="K13" s="33">
        <v>197834</v>
      </c>
    </row>
    <row r="14" spans="1:11">
      <c r="A14" s="214" t="s">
        <v>126</v>
      </c>
      <c r="B14" s="214"/>
      <c r="C14" s="214"/>
      <c r="D14" s="214"/>
      <c r="E14" s="214"/>
      <c r="F14" s="214"/>
      <c r="G14" s="20">
        <v>131</v>
      </c>
      <c r="H14" s="37">
        <f>H15+H16+H20+H24+H25+H26+H29+H36</f>
        <v>14040305</v>
      </c>
      <c r="I14" s="37">
        <f>I15+I16+I20+I24+I25+I26+I29+I36</f>
        <v>14040305</v>
      </c>
      <c r="J14" s="37">
        <f>J15+J16+J20+J24+J25+J26+J29+J36</f>
        <v>13316096</v>
      </c>
      <c r="K14" s="37">
        <f>K15+K16+K20+K24+K25+K26+K29+K36</f>
        <v>13316096</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3156764</v>
      </c>
      <c r="I16" s="37">
        <f>SUM(I17:I19)</f>
        <v>3156764</v>
      </c>
      <c r="J16" s="37">
        <f>SUM(J17:J19)</f>
        <v>2923758</v>
      </c>
      <c r="K16" s="37">
        <f>SUM(K17:K19)</f>
        <v>2923758</v>
      </c>
    </row>
    <row r="17" spans="1:11">
      <c r="A17" s="216" t="s">
        <v>128</v>
      </c>
      <c r="B17" s="216"/>
      <c r="C17" s="216"/>
      <c r="D17" s="216"/>
      <c r="E17" s="216"/>
      <c r="F17" s="216"/>
      <c r="G17" s="15">
        <v>134</v>
      </c>
      <c r="H17" s="33">
        <v>1935971</v>
      </c>
      <c r="I17" s="33">
        <v>1935971</v>
      </c>
      <c r="J17" s="33">
        <v>1891296</v>
      </c>
      <c r="K17" s="33">
        <v>1891296</v>
      </c>
    </row>
    <row r="18" spans="1:11">
      <c r="A18" s="216" t="s">
        <v>129</v>
      </c>
      <c r="B18" s="216"/>
      <c r="C18" s="216"/>
      <c r="D18" s="216"/>
      <c r="E18" s="216"/>
      <c r="F18" s="216"/>
      <c r="G18" s="15">
        <v>135</v>
      </c>
      <c r="H18" s="33">
        <v>24178</v>
      </c>
      <c r="I18" s="33">
        <v>24178</v>
      </c>
      <c r="J18" s="33">
        <v>38923</v>
      </c>
      <c r="K18" s="33">
        <v>38923</v>
      </c>
    </row>
    <row r="19" spans="1:11">
      <c r="A19" s="216" t="s">
        <v>130</v>
      </c>
      <c r="B19" s="216"/>
      <c r="C19" s="216"/>
      <c r="D19" s="216"/>
      <c r="E19" s="216"/>
      <c r="F19" s="216"/>
      <c r="G19" s="15">
        <v>136</v>
      </c>
      <c r="H19" s="33">
        <v>1196615</v>
      </c>
      <c r="I19" s="33">
        <v>1196615</v>
      </c>
      <c r="J19" s="33">
        <v>993539</v>
      </c>
      <c r="K19" s="33">
        <v>993539</v>
      </c>
    </row>
    <row r="20" spans="1:11">
      <c r="A20" s="215" t="s">
        <v>131</v>
      </c>
      <c r="B20" s="215"/>
      <c r="C20" s="215"/>
      <c r="D20" s="215"/>
      <c r="E20" s="215"/>
      <c r="F20" s="215"/>
      <c r="G20" s="20">
        <v>137</v>
      </c>
      <c r="H20" s="37">
        <f>SUM(H21:H23)</f>
        <v>3479399</v>
      </c>
      <c r="I20" s="37">
        <f>SUM(I21:I23)</f>
        <v>3479399</v>
      </c>
      <c r="J20" s="37">
        <f>SUM(J21:J23)</f>
        <v>3755797</v>
      </c>
      <c r="K20" s="37">
        <f>SUM(K21:K23)</f>
        <v>3755797</v>
      </c>
    </row>
    <row r="21" spans="1:11">
      <c r="A21" s="216" t="s">
        <v>109</v>
      </c>
      <c r="B21" s="216"/>
      <c r="C21" s="216"/>
      <c r="D21" s="216"/>
      <c r="E21" s="216"/>
      <c r="F21" s="216"/>
      <c r="G21" s="15">
        <v>138</v>
      </c>
      <c r="H21" s="33">
        <v>2267164</v>
      </c>
      <c r="I21" s="33">
        <v>2267164</v>
      </c>
      <c r="J21" s="33">
        <v>2449400</v>
      </c>
      <c r="K21" s="33">
        <v>2449400</v>
      </c>
    </row>
    <row r="22" spans="1:11">
      <c r="A22" s="216" t="s">
        <v>110</v>
      </c>
      <c r="B22" s="216"/>
      <c r="C22" s="216"/>
      <c r="D22" s="216"/>
      <c r="E22" s="216"/>
      <c r="F22" s="216"/>
      <c r="G22" s="15">
        <v>139</v>
      </c>
      <c r="H22" s="33">
        <v>771383</v>
      </c>
      <c r="I22" s="33">
        <v>771383</v>
      </c>
      <c r="J22" s="33">
        <v>870713</v>
      </c>
      <c r="K22" s="33">
        <v>870713</v>
      </c>
    </row>
    <row r="23" spans="1:11">
      <c r="A23" s="216" t="s">
        <v>111</v>
      </c>
      <c r="B23" s="216"/>
      <c r="C23" s="216"/>
      <c r="D23" s="216"/>
      <c r="E23" s="216"/>
      <c r="F23" s="216"/>
      <c r="G23" s="15">
        <v>140</v>
      </c>
      <c r="H23" s="33">
        <v>440852</v>
      </c>
      <c r="I23" s="33">
        <v>440852</v>
      </c>
      <c r="J23" s="33">
        <v>435684</v>
      </c>
      <c r="K23" s="33">
        <v>435684</v>
      </c>
    </row>
    <row r="24" spans="1:11">
      <c r="A24" s="186" t="s">
        <v>112</v>
      </c>
      <c r="B24" s="186"/>
      <c r="C24" s="186"/>
      <c r="D24" s="186"/>
      <c r="E24" s="186"/>
      <c r="F24" s="186"/>
      <c r="G24" s="15">
        <v>141</v>
      </c>
      <c r="H24" s="33">
        <v>5803243</v>
      </c>
      <c r="I24" s="33">
        <v>5803243</v>
      </c>
      <c r="J24" s="33">
        <v>6004954</v>
      </c>
      <c r="K24" s="33">
        <v>6004954</v>
      </c>
    </row>
    <row r="25" spans="1:11">
      <c r="A25" s="186" t="s">
        <v>113</v>
      </c>
      <c r="B25" s="186"/>
      <c r="C25" s="186"/>
      <c r="D25" s="186"/>
      <c r="E25" s="186"/>
      <c r="F25" s="186"/>
      <c r="G25" s="15">
        <v>142</v>
      </c>
      <c r="H25" s="33">
        <v>1581106</v>
      </c>
      <c r="I25" s="33">
        <v>1581106</v>
      </c>
      <c r="J25" s="33">
        <v>574155</v>
      </c>
      <c r="K25" s="33">
        <v>574155</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19793</v>
      </c>
      <c r="I36" s="33">
        <v>19793</v>
      </c>
      <c r="J36" s="33">
        <v>57432</v>
      </c>
      <c r="K36" s="33">
        <v>57432</v>
      </c>
    </row>
    <row r="37" spans="1:11">
      <c r="A37" s="214" t="s">
        <v>142</v>
      </c>
      <c r="B37" s="214"/>
      <c r="C37" s="214"/>
      <c r="D37" s="214"/>
      <c r="E37" s="214"/>
      <c r="F37" s="214"/>
      <c r="G37" s="20">
        <v>154</v>
      </c>
      <c r="H37" s="37">
        <f>SUM(H38:H47)</f>
        <v>1331786</v>
      </c>
      <c r="I37" s="37">
        <f>SUM(I38:I47)</f>
        <v>1331786</v>
      </c>
      <c r="J37" s="37">
        <f>SUM(J38:J47)</f>
        <v>2071</v>
      </c>
      <c r="K37" s="37">
        <f>SUM(K38:K47)</f>
        <v>2071</v>
      </c>
    </row>
    <row r="38" spans="1:11">
      <c r="A38" s="186" t="s">
        <v>143</v>
      </c>
      <c r="B38" s="186"/>
      <c r="C38" s="186"/>
      <c r="D38" s="186"/>
      <c r="E38" s="186"/>
      <c r="F38" s="186"/>
      <c r="G38" s="15">
        <v>155</v>
      </c>
      <c r="H38" s="33">
        <v>0</v>
      </c>
      <c r="I38" s="33">
        <v>0</v>
      </c>
      <c r="J38" s="33">
        <v>0</v>
      </c>
      <c r="K38" s="33">
        <v>0</v>
      </c>
    </row>
    <row r="39" spans="1:11" ht="25.35" customHeight="1">
      <c r="A39" s="186" t="s">
        <v>144</v>
      </c>
      <c r="B39" s="186"/>
      <c r="C39" s="186"/>
      <c r="D39" s="186"/>
      <c r="E39" s="186"/>
      <c r="F39" s="186"/>
      <c r="G39" s="15">
        <v>156</v>
      </c>
      <c r="H39" s="33">
        <v>0</v>
      </c>
      <c r="I39" s="33">
        <v>0</v>
      </c>
      <c r="J39" s="33">
        <v>0</v>
      </c>
      <c r="K39" s="33">
        <v>0</v>
      </c>
    </row>
    <row r="40" spans="1:11" ht="25.35" customHeight="1">
      <c r="A40" s="186" t="s">
        <v>145</v>
      </c>
      <c r="B40" s="186"/>
      <c r="C40" s="186"/>
      <c r="D40" s="186"/>
      <c r="E40" s="186"/>
      <c r="F40" s="186"/>
      <c r="G40" s="15">
        <v>157</v>
      </c>
      <c r="H40" s="33">
        <v>0</v>
      </c>
      <c r="I40" s="33">
        <v>0</v>
      </c>
      <c r="J40" s="33">
        <v>0</v>
      </c>
      <c r="K40" s="33">
        <v>0</v>
      </c>
    </row>
    <row r="41" spans="1:11" ht="25.35" customHeight="1">
      <c r="A41" s="186" t="s">
        <v>146</v>
      </c>
      <c r="B41" s="186"/>
      <c r="C41" s="186"/>
      <c r="D41" s="186"/>
      <c r="E41" s="186"/>
      <c r="F41" s="186"/>
      <c r="G41" s="15">
        <v>158</v>
      </c>
      <c r="H41" s="33">
        <v>0</v>
      </c>
      <c r="I41" s="33">
        <v>0</v>
      </c>
      <c r="J41" s="33">
        <v>0</v>
      </c>
      <c r="K41" s="33">
        <v>0</v>
      </c>
    </row>
    <row r="42" spans="1:11" ht="25.3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0</v>
      </c>
      <c r="I44" s="33">
        <v>0</v>
      </c>
      <c r="J44" s="33">
        <v>45</v>
      </c>
      <c r="K44" s="33">
        <v>45</v>
      </c>
    </row>
    <row r="45" spans="1:11">
      <c r="A45" s="186" t="s">
        <v>150</v>
      </c>
      <c r="B45" s="186"/>
      <c r="C45" s="186"/>
      <c r="D45" s="186"/>
      <c r="E45" s="186"/>
      <c r="F45" s="186"/>
      <c r="G45" s="15">
        <v>162</v>
      </c>
      <c r="H45" s="33">
        <v>1331786</v>
      </c>
      <c r="I45" s="33">
        <v>1331786</v>
      </c>
      <c r="J45" s="33">
        <v>2026</v>
      </c>
      <c r="K45" s="33">
        <v>2026</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1419983</v>
      </c>
      <c r="I48" s="37">
        <f>SUM(I49:I55)</f>
        <v>1419983</v>
      </c>
      <c r="J48" s="37">
        <f>SUM(J49:J55)</f>
        <v>1182656</v>
      </c>
      <c r="K48" s="37">
        <f>SUM(K49:K55)</f>
        <v>1182656</v>
      </c>
    </row>
    <row r="49" spans="1:11" ht="25.3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1414473</v>
      </c>
      <c r="I51" s="33">
        <v>1414473</v>
      </c>
      <c r="J51" s="33">
        <v>1177577</v>
      </c>
      <c r="K51" s="33">
        <v>1177577</v>
      </c>
    </row>
    <row r="52" spans="1:11">
      <c r="A52" s="210" t="s">
        <v>157</v>
      </c>
      <c r="B52" s="210"/>
      <c r="C52" s="210"/>
      <c r="D52" s="210"/>
      <c r="E52" s="210"/>
      <c r="F52" s="210"/>
      <c r="G52" s="15">
        <v>169</v>
      </c>
      <c r="H52" s="33">
        <v>2215</v>
      </c>
      <c r="I52" s="33">
        <v>2215</v>
      </c>
      <c r="J52" s="33">
        <v>1478</v>
      </c>
      <c r="K52" s="33">
        <v>1478</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3295</v>
      </c>
      <c r="I55" s="33">
        <v>3295</v>
      </c>
      <c r="J55" s="33">
        <v>3601</v>
      </c>
      <c r="K55" s="33">
        <v>3601</v>
      </c>
    </row>
    <row r="56" spans="1:11" ht="22.3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7332426</v>
      </c>
      <c r="I60" s="37">
        <f>I8+I37+I56+I57</f>
        <v>7332426</v>
      </c>
      <c r="J60" s="37">
        <f>J8+J37+J56+J57</f>
        <v>6199069</v>
      </c>
      <c r="K60" s="37">
        <f>K8+K37+K56+K57</f>
        <v>6199069</v>
      </c>
    </row>
    <row r="61" spans="1:11">
      <c r="A61" s="214" t="s">
        <v>166</v>
      </c>
      <c r="B61" s="214"/>
      <c r="C61" s="214"/>
      <c r="D61" s="214"/>
      <c r="E61" s="214"/>
      <c r="F61" s="214"/>
      <c r="G61" s="20">
        <v>178</v>
      </c>
      <c r="H61" s="37">
        <f>H14+H48+H58+H59</f>
        <v>15460288</v>
      </c>
      <c r="I61" s="37">
        <f>I14+I48+I58+I59</f>
        <v>15460288</v>
      </c>
      <c r="J61" s="37">
        <f>J14+J48+J58+J59</f>
        <v>14498752</v>
      </c>
      <c r="K61" s="37">
        <f>K14+K48+K58+K59</f>
        <v>14498752</v>
      </c>
    </row>
    <row r="62" spans="1:11">
      <c r="A62" s="214" t="s">
        <v>167</v>
      </c>
      <c r="B62" s="214"/>
      <c r="C62" s="214"/>
      <c r="D62" s="214"/>
      <c r="E62" s="214"/>
      <c r="F62" s="214"/>
      <c r="G62" s="20">
        <v>179</v>
      </c>
      <c r="H62" s="37">
        <f>H60-H61</f>
        <v>-8127862</v>
      </c>
      <c r="I62" s="37">
        <f>I60-I61</f>
        <v>-8127862</v>
      </c>
      <c r="J62" s="37">
        <f>J60-J61</f>
        <v>-8299683</v>
      </c>
      <c r="K62" s="37">
        <f>K60-K61</f>
        <v>-8299683</v>
      </c>
    </row>
    <row r="63" spans="1:11">
      <c r="A63" s="213" t="s">
        <v>168</v>
      </c>
      <c r="B63" s="213"/>
      <c r="C63" s="213"/>
      <c r="D63" s="213"/>
      <c r="E63" s="213"/>
      <c r="F63" s="213"/>
      <c r="G63" s="20">
        <v>180</v>
      </c>
      <c r="H63" s="37">
        <f>+IF((H60-H61)&gt;0,(H60-H61),0)</f>
        <v>0</v>
      </c>
      <c r="I63" s="37">
        <f>+IF((I60-I61)&gt;0,(I60-I61),0)</f>
        <v>0</v>
      </c>
      <c r="J63" s="37">
        <f>+IF((J60-J61)&gt;0,(J60-J61),0)</f>
        <v>0</v>
      </c>
      <c r="K63" s="37">
        <f>+IF((K60-K61)&gt;0,(K60-K61),0)</f>
        <v>0</v>
      </c>
    </row>
    <row r="64" spans="1:11">
      <c r="A64" s="213" t="s">
        <v>169</v>
      </c>
      <c r="B64" s="213"/>
      <c r="C64" s="213"/>
      <c r="D64" s="213"/>
      <c r="E64" s="213"/>
      <c r="F64" s="213"/>
      <c r="G64" s="20">
        <v>181</v>
      </c>
      <c r="H64" s="37">
        <f>+IF((H60-H61)&lt;0,(H60-H61),0)</f>
        <v>-8127862</v>
      </c>
      <c r="I64" s="37">
        <f>+IF((I60-I61)&lt;0,(I60-I61),0)</f>
        <v>-8127862</v>
      </c>
      <c r="J64" s="37">
        <f>+IF((J60-J61)&lt;0,(J60-J61),0)</f>
        <v>-8299683</v>
      </c>
      <c r="K64" s="37">
        <f>+IF((K60-K61)&lt;0,(K60-K61),0)</f>
        <v>-8299683</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-8127862</v>
      </c>
      <c r="I66" s="37">
        <f>I62-I65</f>
        <v>-8127862</v>
      </c>
      <c r="J66" s="37">
        <f>J62-J65</f>
        <v>-8299683</v>
      </c>
      <c r="K66" s="37">
        <f>K62-K65</f>
        <v>-8299683</v>
      </c>
    </row>
    <row r="67" spans="1:11">
      <c r="A67" s="213" t="s">
        <v>171</v>
      </c>
      <c r="B67" s="213"/>
      <c r="C67" s="213"/>
      <c r="D67" s="213"/>
      <c r="E67" s="213"/>
      <c r="F67" s="213"/>
      <c r="G67" s="20">
        <v>184</v>
      </c>
      <c r="H67" s="37">
        <f>+IF((H62-H65)&gt;0,(H62-H65),0)</f>
        <v>0</v>
      </c>
      <c r="I67" s="37">
        <f>+IF((I62-I65)&gt;0,(I62-I65),0)</f>
        <v>0</v>
      </c>
      <c r="J67" s="37">
        <f>+IF((J62-J65)&gt;0,(J62-J65),0)</f>
        <v>0</v>
      </c>
      <c r="K67" s="37">
        <f>+IF((K62-K65)&gt;0,(K62-K65),0)</f>
        <v>0</v>
      </c>
    </row>
    <row r="68" spans="1:11">
      <c r="A68" s="213" t="s">
        <v>172</v>
      </c>
      <c r="B68" s="213"/>
      <c r="C68" s="213"/>
      <c r="D68" s="213"/>
      <c r="E68" s="213"/>
      <c r="F68" s="213"/>
      <c r="G68" s="20">
        <v>185</v>
      </c>
      <c r="H68" s="37">
        <f>+IF((H62-H65)&lt;0,(H62-H65),0)</f>
        <v>-8127862</v>
      </c>
      <c r="I68" s="37">
        <f>+IF((I62-I65)&lt;0,(I62-I65),0)</f>
        <v>-8127862</v>
      </c>
      <c r="J68" s="37">
        <f>+IF((J62-J65)&lt;0,(J62-J65),0)</f>
        <v>-8299683</v>
      </c>
      <c r="K68" s="37">
        <f>+IF((K62-K65)&lt;0,(K62-K65),0)</f>
        <v>-8299683</v>
      </c>
    </row>
    <row r="69" spans="1:11">
      <c r="A69" s="191" t="s">
        <v>173</v>
      </c>
      <c r="B69" s="191"/>
      <c r="C69" s="191"/>
      <c r="D69" s="191"/>
      <c r="E69" s="191"/>
      <c r="F69" s="191"/>
      <c r="G69" s="211"/>
      <c r="H69" s="211"/>
      <c r="I69" s="211"/>
      <c r="J69" s="212"/>
      <c r="K69" s="212"/>
    </row>
    <row r="70" spans="1:11" ht="22.3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-8127862</v>
      </c>
      <c r="I89" s="40">
        <v>-8127862</v>
      </c>
      <c r="J89" s="40">
        <v>-8299683</v>
      </c>
      <c r="K89" s="40">
        <v>-8299683</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35" customHeight="1">
      <c r="A92" s="210" t="s">
        <v>194</v>
      </c>
      <c r="B92" s="210"/>
      <c r="C92" s="210"/>
      <c r="D92" s="210"/>
      <c r="E92" s="210"/>
      <c r="F92" s="210"/>
      <c r="G92" s="15">
        <v>205</v>
      </c>
      <c r="H92" s="40">
        <v>0</v>
      </c>
      <c r="I92" s="40">
        <v>0</v>
      </c>
      <c r="J92" s="40">
        <v>0</v>
      </c>
      <c r="K92" s="40">
        <v>0</v>
      </c>
    </row>
    <row r="93" spans="1:11" ht="22.35" customHeight="1">
      <c r="A93" s="210" t="s">
        <v>195</v>
      </c>
      <c r="B93" s="210"/>
      <c r="C93" s="210"/>
      <c r="D93" s="210"/>
      <c r="E93" s="210"/>
      <c r="F93" s="210"/>
      <c r="G93" s="15">
        <v>206</v>
      </c>
      <c r="H93" s="40">
        <v>0</v>
      </c>
      <c r="I93" s="40">
        <v>0</v>
      </c>
      <c r="J93" s="40">
        <v>0</v>
      </c>
      <c r="K93" s="40">
        <v>0</v>
      </c>
    </row>
    <row r="94" spans="1:11" ht="22.35" customHeight="1">
      <c r="A94" s="210" t="s">
        <v>196</v>
      </c>
      <c r="B94" s="210"/>
      <c r="C94" s="210"/>
      <c r="D94" s="210"/>
      <c r="E94" s="210"/>
      <c r="F94" s="210"/>
      <c r="G94" s="15">
        <v>207</v>
      </c>
      <c r="H94" s="40">
        <v>0</v>
      </c>
      <c r="I94" s="40">
        <v>0</v>
      </c>
      <c r="J94" s="40">
        <v>0</v>
      </c>
      <c r="K94" s="40">
        <v>0</v>
      </c>
    </row>
    <row r="95" spans="1:11" ht="22.35" customHeight="1">
      <c r="A95" s="210" t="s">
        <v>197</v>
      </c>
      <c r="B95" s="210"/>
      <c r="C95" s="210"/>
      <c r="D95" s="210"/>
      <c r="E95" s="210"/>
      <c r="F95" s="210"/>
      <c r="G95" s="15">
        <v>208</v>
      </c>
      <c r="H95" s="40">
        <v>0</v>
      </c>
      <c r="I95" s="40">
        <v>0</v>
      </c>
      <c r="J95" s="40">
        <v>0</v>
      </c>
      <c r="K95" s="40">
        <v>0</v>
      </c>
    </row>
    <row r="96" spans="1:11" ht="22.3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3.1"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-8127862</v>
      </c>
      <c r="I101" s="39">
        <f>I89+I100</f>
        <v>-8127862</v>
      </c>
      <c r="J101" s="39">
        <f>J89+J100</f>
        <v>-8299683</v>
      </c>
      <c r="K101" s="39">
        <f>K89+K100</f>
        <v>-8299683</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J56" sqref="J56"/>
    </sheetView>
  </sheetViews>
  <sheetFormatPr defaultColWidth="9.140625" defaultRowHeight="12.75"/>
  <cols>
    <col min="1" max="7" width="9.140625" style="21"/>
    <col min="8" max="9" width="30.42578125" style="51" customWidth="1"/>
    <col min="10" max="16384" width="9.140625" style="21"/>
  </cols>
  <sheetData>
    <row r="1" spans="1:9">
      <c r="A1" s="260" t="s">
        <v>206</v>
      </c>
      <c r="B1" s="261"/>
      <c r="C1" s="261"/>
      <c r="D1" s="261"/>
      <c r="E1" s="261"/>
      <c r="F1" s="261"/>
      <c r="G1" s="261"/>
      <c r="H1" s="261"/>
      <c r="I1" s="261"/>
    </row>
    <row r="2" spans="1:9">
      <c r="A2" s="220" t="s">
        <v>439</v>
      </c>
      <c r="B2" s="196"/>
      <c r="C2" s="196"/>
      <c r="D2" s="196"/>
      <c r="E2" s="196"/>
      <c r="F2" s="196"/>
      <c r="G2" s="196"/>
      <c r="H2" s="196"/>
      <c r="I2" s="196"/>
    </row>
    <row r="3" spans="1:9">
      <c r="A3" s="263" t="s">
        <v>355</v>
      </c>
      <c r="B3" s="264"/>
      <c r="C3" s="264"/>
      <c r="D3" s="264"/>
      <c r="E3" s="264"/>
      <c r="F3" s="264"/>
      <c r="G3" s="264"/>
      <c r="H3" s="264"/>
      <c r="I3" s="264"/>
    </row>
    <row r="4" spans="1:9">
      <c r="A4" s="262" t="s">
        <v>440</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-8127862</v>
      </c>
      <c r="I8" s="43">
        <v>-8299683</v>
      </c>
    </row>
    <row r="9" spans="1:9" ht="12.75" customHeight="1">
      <c r="A9" s="257" t="s">
        <v>211</v>
      </c>
      <c r="B9" s="258"/>
      <c r="C9" s="258"/>
      <c r="D9" s="258"/>
      <c r="E9" s="258"/>
      <c r="F9" s="259"/>
      <c r="G9" s="25">
        <v>2</v>
      </c>
      <c r="H9" s="44">
        <f>H10+H11+H12+H13+H14+H15+H16+H17</f>
        <v>6978670</v>
      </c>
      <c r="I9" s="44">
        <f>I10+I11+I12+I13+I14+I15+I16+I17</f>
        <v>7182175</v>
      </c>
    </row>
    <row r="10" spans="1:9" ht="12.75" customHeight="1">
      <c r="A10" s="254" t="s">
        <v>212</v>
      </c>
      <c r="B10" s="255"/>
      <c r="C10" s="255"/>
      <c r="D10" s="255"/>
      <c r="E10" s="255"/>
      <c r="F10" s="256"/>
      <c r="G10" s="26">
        <v>3</v>
      </c>
      <c r="H10" s="45">
        <v>5803243</v>
      </c>
      <c r="I10" s="45">
        <v>6004954</v>
      </c>
    </row>
    <row r="11" spans="1:9" ht="22.3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-4563</v>
      </c>
      <c r="I13" s="45">
        <v>0</v>
      </c>
    </row>
    <row r="14" spans="1:9" ht="12.75" customHeight="1">
      <c r="A14" s="254" t="s">
        <v>216</v>
      </c>
      <c r="B14" s="255"/>
      <c r="C14" s="255"/>
      <c r="D14" s="255"/>
      <c r="E14" s="255"/>
      <c r="F14" s="256"/>
      <c r="G14" s="26">
        <v>7</v>
      </c>
      <c r="H14" s="45">
        <v>1179990</v>
      </c>
      <c r="I14" s="45">
        <v>1177221</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35" customHeight="1">
      <c r="A17" s="254" t="s">
        <v>219</v>
      </c>
      <c r="B17" s="255"/>
      <c r="C17" s="255"/>
      <c r="D17" s="255"/>
      <c r="E17" s="255"/>
      <c r="F17" s="256"/>
      <c r="G17" s="26">
        <v>10</v>
      </c>
      <c r="H17" s="45">
        <v>0</v>
      </c>
      <c r="I17" s="45">
        <v>0</v>
      </c>
    </row>
    <row r="18" spans="1:9" ht="28.35" customHeight="1">
      <c r="A18" s="233" t="s">
        <v>390</v>
      </c>
      <c r="B18" s="234"/>
      <c r="C18" s="234"/>
      <c r="D18" s="234"/>
      <c r="E18" s="234"/>
      <c r="F18" s="235"/>
      <c r="G18" s="25">
        <v>11</v>
      </c>
      <c r="H18" s="44">
        <f>H8+H9</f>
        <v>-1149192</v>
      </c>
      <c r="I18" s="44">
        <f>I8+I9</f>
        <v>-1117508</v>
      </c>
    </row>
    <row r="19" spans="1:9" ht="12.75" customHeight="1">
      <c r="A19" s="257" t="s">
        <v>220</v>
      </c>
      <c r="B19" s="258"/>
      <c r="C19" s="258"/>
      <c r="D19" s="258"/>
      <c r="E19" s="258"/>
      <c r="F19" s="259"/>
      <c r="G19" s="25">
        <v>12</v>
      </c>
      <c r="H19" s="44">
        <f>H20+H21+H22+H23</f>
        <v>1989754</v>
      </c>
      <c r="I19" s="44">
        <f>I20+I21+I22+I23</f>
        <v>2534309</v>
      </c>
    </row>
    <row r="20" spans="1:9" ht="12.75" customHeight="1">
      <c r="A20" s="254" t="s">
        <v>221</v>
      </c>
      <c r="B20" s="255"/>
      <c r="C20" s="255"/>
      <c r="D20" s="255"/>
      <c r="E20" s="255"/>
      <c r="F20" s="256"/>
      <c r="G20" s="26">
        <v>13</v>
      </c>
      <c r="H20" s="45">
        <v>1143546</v>
      </c>
      <c r="I20" s="45">
        <v>2924120</v>
      </c>
    </row>
    <row r="21" spans="1:9" ht="12.75" customHeight="1">
      <c r="A21" s="254" t="s">
        <v>222</v>
      </c>
      <c r="B21" s="255"/>
      <c r="C21" s="255"/>
      <c r="D21" s="255"/>
      <c r="E21" s="255"/>
      <c r="F21" s="256"/>
      <c r="G21" s="26">
        <v>14</v>
      </c>
      <c r="H21" s="45">
        <v>876299</v>
      </c>
      <c r="I21" s="45">
        <v>-254708</v>
      </c>
    </row>
    <row r="22" spans="1:9" ht="12.75" customHeight="1">
      <c r="A22" s="254" t="s">
        <v>223</v>
      </c>
      <c r="B22" s="255"/>
      <c r="C22" s="255"/>
      <c r="D22" s="255"/>
      <c r="E22" s="255"/>
      <c r="F22" s="256"/>
      <c r="G22" s="26">
        <v>15</v>
      </c>
      <c r="H22" s="45">
        <v>-30091</v>
      </c>
      <c r="I22" s="45">
        <v>-135103</v>
      </c>
    </row>
    <row r="23" spans="1:9" ht="12.75" customHeight="1">
      <c r="A23" s="254" t="s">
        <v>224</v>
      </c>
      <c r="B23" s="255"/>
      <c r="C23" s="255"/>
      <c r="D23" s="255"/>
      <c r="E23" s="255"/>
      <c r="F23" s="256"/>
      <c r="G23" s="26">
        <v>16</v>
      </c>
      <c r="H23" s="45">
        <v>0</v>
      </c>
      <c r="I23" s="45">
        <v>0</v>
      </c>
    </row>
    <row r="24" spans="1:9" ht="12.75" customHeight="1">
      <c r="A24" s="233" t="s">
        <v>225</v>
      </c>
      <c r="B24" s="234"/>
      <c r="C24" s="234"/>
      <c r="D24" s="234"/>
      <c r="E24" s="234"/>
      <c r="F24" s="235"/>
      <c r="G24" s="25">
        <v>17</v>
      </c>
      <c r="H24" s="44">
        <f>H18+H19</f>
        <v>840562</v>
      </c>
      <c r="I24" s="44">
        <f>I18+I19</f>
        <v>1416801</v>
      </c>
    </row>
    <row r="25" spans="1:9" ht="12.75" customHeight="1">
      <c r="A25" s="245" t="s">
        <v>226</v>
      </c>
      <c r="B25" s="246"/>
      <c r="C25" s="246"/>
      <c r="D25" s="246"/>
      <c r="E25" s="246"/>
      <c r="F25" s="247"/>
      <c r="G25" s="26">
        <v>18</v>
      </c>
      <c r="H25" s="45">
        <v>-1155476</v>
      </c>
      <c r="I25" s="45">
        <v>-1201818</v>
      </c>
    </row>
    <row r="26" spans="1:9" ht="12.75" customHeight="1">
      <c r="A26" s="245" t="s">
        <v>227</v>
      </c>
      <c r="B26" s="246"/>
      <c r="C26" s="246"/>
      <c r="D26" s="246"/>
      <c r="E26" s="246"/>
      <c r="F26" s="247"/>
      <c r="G26" s="26">
        <v>19</v>
      </c>
      <c r="H26" s="45">
        <v>0</v>
      </c>
      <c r="I26" s="45">
        <v>0</v>
      </c>
    </row>
    <row r="27" spans="1:9" ht="26.1" customHeight="1">
      <c r="A27" s="236" t="s">
        <v>228</v>
      </c>
      <c r="B27" s="237"/>
      <c r="C27" s="237"/>
      <c r="D27" s="237"/>
      <c r="E27" s="237"/>
      <c r="F27" s="238"/>
      <c r="G27" s="27">
        <v>20</v>
      </c>
      <c r="H27" s="46">
        <f>H24+H25+H26</f>
        <v>-314914</v>
      </c>
      <c r="I27" s="46">
        <f>I24+I25+I26</f>
        <v>214983</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4563</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5441</v>
      </c>
      <c r="I33" s="48">
        <v>397264</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10004</v>
      </c>
      <c r="I35" s="49">
        <f>I29+I30+I31+I32+I33+I34</f>
        <v>397264</v>
      </c>
    </row>
    <row r="36" spans="1:9" ht="23.1" customHeight="1">
      <c r="A36" s="245" t="s">
        <v>237</v>
      </c>
      <c r="B36" s="246"/>
      <c r="C36" s="246"/>
      <c r="D36" s="246"/>
      <c r="E36" s="246"/>
      <c r="F36" s="247"/>
      <c r="G36" s="26">
        <v>28</v>
      </c>
      <c r="H36" s="48">
        <v>-633165</v>
      </c>
      <c r="I36" s="48">
        <v>-489151</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-1433000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-633165</v>
      </c>
      <c r="I41" s="49">
        <f>I36+I37+I38+I39+I40</f>
        <v>-1922151</v>
      </c>
    </row>
    <row r="42" spans="1:9" ht="29.45" customHeight="1">
      <c r="A42" s="236" t="s">
        <v>243</v>
      </c>
      <c r="B42" s="237"/>
      <c r="C42" s="237"/>
      <c r="D42" s="237"/>
      <c r="E42" s="237"/>
      <c r="F42" s="238"/>
      <c r="G42" s="27">
        <v>34</v>
      </c>
      <c r="H42" s="50">
        <f>H35+H41</f>
        <v>-623161</v>
      </c>
      <c r="I42" s="50">
        <f>I35+I41</f>
        <v>-1524887</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3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2697578</v>
      </c>
      <c r="I46" s="48">
        <v>0</v>
      </c>
    </row>
    <row r="47" spans="1:9" ht="12.75" customHeight="1">
      <c r="A47" s="245" t="s">
        <v>248</v>
      </c>
      <c r="B47" s="246"/>
      <c r="C47" s="246"/>
      <c r="D47" s="246"/>
      <c r="E47" s="246"/>
      <c r="F47" s="247"/>
      <c r="G47" s="26">
        <v>38</v>
      </c>
      <c r="H47" s="48">
        <v>13218</v>
      </c>
      <c r="I47" s="48">
        <v>0</v>
      </c>
    </row>
    <row r="48" spans="1:9" ht="22.35" customHeight="1">
      <c r="A48" s="233" t="s">
        <v>249</v>
      </c>
      <c r="B48" s="234"/>
      <c r="C48" s="234"/>
      <c r="D48" s="234"/>
      <c r="E48" s="234"/>
      <c r="F48" s="235"/>
      <c r="G48" s="25">
        <v>39</v>
      </c>
      <c r="H48" s="49">
        <f>H44+H45+H46+H47</f>
        <v>2710796</v>
      </c>
      <c r="I48" s="49">
        <f>I44+I45+I46+I47</f>
        <v>0</v>
      </c>
    </row>
    <row r="49" spans="1:9" ht="24.6" customHeight="1">
      <c r="A49" s="245" t="s">
        <v>389</v>
      </c>
      <c r="B49" s="246"/>
      <c r="C49" s="246"/>
      <c r="D49" s="246"/>
      <c r="E49" s="246"/>
      <c r="F49" s="247"/>
      <c r="G49" s="26">
        <v>40</v>
      </c>
      <c r="H49" s="48">
        <v>-1406171</v>
      </c>
      <c r="I49" s="48">
        <v>-186213</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3.1"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-1406171</v>
      </c>
      <c r="I54" s="49">
        <f>I49+I50+I51+I52+I53</f>
        <v>-186213</v>
      </c>
    </row>
    <row r="55" spans="1:9" ht="29.45" customHeight="1">
      <c r="A55" s="248" t="s">
        <v>255</v>
      </c>
      <c r="B55" s="249"/>
      <c r="C55" s="249"/>
      <c r="D55" s="249"/>
      <c r="E55" s="249"/>
      <c r="F55" s="250"/>
      <c r="G55" s="25">
        <v>46</v>
      </c>
      <c r="H55" s="49">
        <f>H48+H54</f>
        <v>1304625</v>
      </c>
      <c r="I55" s="49">
        <f>I48+I54</f>
        <v>-186213</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366550</v>
      </c>
      <c r="I57" s="49">
        <f>I27+I42+I55+I56</f>
        <v>-1496117</v>
      </c>
    </row>
    <row r="58" spans="1:9">
      <c r="A58" s="251" t="s">
        <v>258</v>
      </c>
      <c r="B58" s="252"/>
      <c r="C58" s="252"/>
      <c r="D58" s="252"/>
      <c r="E58" s="252"/>
      <c r="F58" s="253"/>
      <c r="G58" s="26">
        <v>49</v>
      </c>
      <c r="H58" s="48">
        <v>429921</v>
      </c>
      <c r="I58" s="48">
        <v>7732212</v>
      </c>
    </row>
    <row r="59" spans="1:9" ht="31.35" customHeight="1">
      <c r="A59" s="236" t="s">
        <v>259</v>
      </c>
      <c r="B59" s="237"/>
      <c r="C59" s="237"/>
      <c r="D59" s="237"/>
      <c r="E59" s="237"/>
      <c r="F59" s="238"/>
      <c r="G59" s="27">
        <v>50</v>
      </c>
      <c r="H59" s="50">
        <f>H57+H58</f>
        <v>796471</v>
      </c>
      <c r="I59" s="50">
        <f>I57+I58</f>
        <v>6236095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A13" zoomScale="110" zoomScaleNormal="100" workbookViewId="0">
      <selection activeCell="I33" sqref="I33"/>
    </sheetView>
  </sheetViews>
  <sheetFormatPr defaultRowHeight="12.75"/>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442</v>
      </c>
      <c r="B2" s="196"/>
      <c r="C2" s="196"/>
      <c r="D2" s="196"/>
      <c r="E2" s="196"/>
      <c r="F2" s="196"/>
      <c r="G2" s="196"/>
      <c r="H2" s="196"/>
      <c r="I2" s="196"/>
    </row>
    <row r="3" spans="1:9">
      <c r="A3" s="271" t="s">
        <v>355</v>
      </c>
      <c r="B3" s="272"/>
      <c r="C3" s="272"/>
      <c r="D3" s="272"/>
      <c r="E3" s="272"/>
      <c r="F3" s="272"/>
      <c r="G3" s="272"/>
      <c r="H3" s="272"/>
      <c r="I3" s="272"/>
    </row>
    <row r="4" spans="1:9">
      <c r="A4" s="262" t="s">
        <v>440</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6.1" customHeight="1">
      <c r="A33" s="275" t="s">
        <v>285</v>
      </c>
      <c r="B33" s="275"/>
      <c r="C33" s="275"/>
      <c r="D33" s="275"/>
      <c r="E33" s="275"/>
      <c r="F33" s="275"/>
      <c r="G33" s="31">
        <v>25</v>
      </c>
      <c r="H33" s="54">
        <f>SUM(H28:H32)</f>
        <v>0</v>
      </c>
      <c r="I33" s="54">
        <f>SUM(I28:I32)</f>
        <v>0</v>
      </c>
    </row>
    <row r="34" spans="1:9" ht="28.3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3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6.1"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3.1" customHeight="1">
      <c r="A46" s="275" t="s">
        <v>297</v>
      </c>
      <c r="B46" s="275"/>
      <c r="C46" s="275"/>
      <c r="D46" s="275"/>
      <c r="E46" s="275"/>
      <c r="F46" s="275"/>
      <c r="G46" s="31">
        <v>37</v>
      </c>
      <c r="H46" s="54">
        <f>H45+H44+H43+H42+H41</f>
        <v>0</v>
      </c>
      <c r="I46" s="54">
        <f>I45+I44+I43+I42+I41</f>
        <v>0</v>
      </c>
    </row>
    <row r="47" spans="1:9" ht="26.1"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6.1"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2.1"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K41" sqref="K4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43555</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126732402</v>
      </c>
      <c r="I7" s="65">
        <v>0</v>
      </c>
      <c r="J7" s="65">
        <v>0</v>
      </c>
      <c r="K7" s="65">
        <v>0</v>
      </c>
      <c r="L7" s="65">
        <v>0</v>
      </c>
      <c r="M7" s="65">
        <v>0</v>
      </c>
      <c r="N7" s="65">
        <v>0</v>
      </c>
      <c r="O7" s="65">
        <v>73089979</v>
      </c>
      <c r="P7" s="65">
        <v>0</v>
      </c>
      <c r="Q7" s="65">
        <v>0</v>
      </c>
      <c r="R7" s="65">
        <v>0</v>
      </c>
      <c r="S7" s="65">
        <v>-58621601</v>
      </c>
      <c r="T7" s="65">
        <v>611869</v>
      </c>
      <c r="U7" s="66">
        <f>H7+I7+J7+K7-L7+M7+N7+O7+P7+Q7+R7+S7+T7</f>
        <v>141812649</v>
      </c>
      <c r="V7" s="65">
        <v>0</v>
      </c>
      <c r="W7" s="66">
        <f>U7+V7</f>
        <v>141812649</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H8+I8+J8+K8-L8+M8+N8+O8+P8+Q8+R8+S8+T8</f>
        <v>0</v>
      </c>
      <c r="V8" s="65">
        <v>0</v>
      </c>
      <c r="W8" s="66">
        <f>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H9+I9+J9+K9-L9+M9+N9+O9+P9+Q9+R9+S9+T9</f>
        <v>0</v>
      </c>
      <c r="V9" s="65">
        <v>0</v>
      </c>
      <c r="W9" s="66">
        <f>U9+V9</f>
        <v>0</v>
      </c>
    </row>
    <row r="10" spans="1:23" ht="24" customHeight="1">
      <c r="A10" s="307" t="s">
        <v>375</v>
      </c>
      <c r="B10" s="307"/>
      <c r="C10" s="307"/>
      <c r="D10" s="307"/>
      <c r="E10" s="307"/>
      <c r="F10" s="307"/>
      <c r="G10" s="7">
        <v>4</v>
      </c>
      <c r="H10" s="66">
        <f>H7+H8+H9</f>
        <v>126732402</v>
      </c>
      <c r="I10" s="66">
        <f t="shared" ref="I10:W10" si="0">I7+I8+I9</f>
        <v>0</v>
      </c>
      <c r="J10" s="66">
        <f t="shared" si="0"/>
        <v>0</v>
      </c>
      <c r="K10" s="66">
        <f>K7+K8+K9</f>
        <v>0</v>
      </c>
      <c r="L10" s="66">
        <f t="shared" si="0"/>
        <v>0</v>
      </c>
      <c r="M10" s="66">
        <f t="shared" si="0"/>
        <v>0</v>
      </c>
      <c r="N10" s="66">
        <f t="shared" si="0"/>
        <v>0</v>
      </c>
      <c r="O10" s="66">
        <f t="shared" si="0"/>
        <v>73089979</v>
      </c>
      <c r="P10" s="66">
        <f t="shared" si="0"/>
        <v>0</v>
      </c>
      <c r="Q10" s="66">
        <f t="shared" si="0"/>
        <v>0</v>
      </c>
      <c r="R10" s="66">
        <f t="shared" si="0"/>
        <v>0</v>
      </c>
      <c r="S10" s="66">
        <f t="shared" si="0"/>
        <v>-58621601</v>
      </c>
      <c r="T10" s="66">
        <f t="shared" si="0"/>
        <v>611869</v>
      </c>
      <c r="U10" s="66">
        <f t="shared" si="0"/>
        <v>141812649</v>
      </c>
      <c r="V10" s="66">
        <f t="shared" si="0"/>
        <v>0</v>
      </c>
      <c r="W10" s="66">
        <f t="shared" si="0"/>
        <v>141812649</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477996</v>
      </c>
      <c r="U11" s="66">
        <f>H11+I11+J11+K11-L11+M11+N11+O11+P11+Q11+R11+S11+T11</f>
        <v>477996</v>
      </c>
      <c r="V11" s="65">
        <v>0</v>
      </c>
      <c r="W11" s="66">
        <f t="shared" ref="W11:W28" si="1">U11+V11</f>
        <v>477996</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2">H12+I12+J12+K12-L12+M12+N12+O12+P12+Q12+R12+S12+T12</f>
        <v>0</v>
      </c>
      <c r="V12" s="65">
        <v>0</v>
      </c>
      <c r="W12" s="66">
        <f t="shared" si="1"/>
        <v>0</v>
      </c>
    </row>
    <row r="13" spans="1:23" ht="26.25" customHeight="1">
      <c r="A13" s="286" t="s">
        <v>327</v>
      </c>
      <c r="B13" s="286"/>
      <c r="C13" s="286"/>
      <c r="D13" s="286"/>
      <c r="E13" s="286"/>
      <c r="F13" s="286"/>
      <c r="G13" s="6">
        <v>7</v>
      </c>
      <c r="H13" s="67">
        <v>0</v>
      </c>
      <c r="I13" s="67">
        <v>0</v>
      </c>
      <c r="J13" s="67">
        <v>0</v>
      </c>
      <c r="K13" s="67">
        <v>0</v>
      </c>
      <c r="L13" s="67">
        <v>0</v>
      </c>
      <c r="M13" s="67">
        <v>0</v>
      </c>
      <c r="N13" s="67">
        <v>0</v>
      </c>
      <c r="O13" s="65">
        <v>-125009</v>
      </c>
      <c r="P13" s="67">
        <v>0</v>
      </c>
      <c r="Q13" s="67">
        <v>0</v>
      </c>
      <c r="R13" s="67">
        <v>0</v>
      </c>
      <c r="S13" s="65">
        <v>156251</v>
      </c>
      <c r="T13" s="65">
        <v>0</v>
      </c>
      <c r="U13" s="66">
        <f t="shared" si="2"/>
        <v>31242</v>
      </c>
      <c r="V13" s="65">
        <v>0</v>
      </c>
      <c r="W13" s="66">
        <f t="shared" si="1"/>
        <v>31242</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2"/>
        <v>0</v>
      </c>
      <c r="V14" s="65">
        <v>0</v>
      </c>
      <c r="W14" s="66">
        <f t="shared" si="1"/>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2"/>
        <v>0</v>
      </c>
      <c r="V15" s="65">
        <v>0</v>
      </c>
      <c r="W15" s="66">
        <f t="shared" si="1"/>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2"/>
        <v>0</v>
      </c>
      <c r="V16" s="65">
        <v>0</v>
      </c>
      <c r="W16" s="66">
        <f t="shared" si="1"/>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2"/>
        <v>0</v>
      </c>
      <c r="V17" s="65">
        <v>0</v>
      </c>
      <c r="W17" s="66">
        <f t="shared" si="1"/>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2"/>
        <v>0</v>
      </c>
      <c r="V18" s="65">
        <v>0</v>
      </c>
      <c r="W18" s="66">
        <f t="shared" si="1"/>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-226392</v>
      </c>
      <c r="T19" s="65">
        <v>0</v>
      </c>
      <c r="U19" s="66">
        <f t="shared" si="2"/>
        <v>-226392</v>
      </c>
      <c r="V19" s="65">
        <v>0</v>
      </c>
      <c r="W19" s="66">
        <f t="shared" si="1"/>
        <v>-226392</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2"/>
        <v>0</v>
      </c>
      <c r="V20" s="65">
        <v>0</v>
      </c>
      <c r="W20" s="66">
        <f t="shared" si="1"/>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2"/>
        <v>0</v>
      </c>
      <c r="V21" s="65">
        <v>0</v>
      </c>
      <c r="W21" s="66">
        <f t="shared" si="1"/>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2"/>
        <v>0</v>
      </c>
      <c r="V22" s="65">
        <v>0</v>
      </c>
      <c r="W22" s="66">
        <f t="shared" si="1"/>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2"/>
        <v>0</v>
      </c>
      <c r="V23" s="65">
        <v>0</v>
      </c>
      <c r="W23" s="66">
        <f t="shared" si="1"/>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2"/>
        <v>0</v>
      </c>
      <c r="V24" s="65">
        <v>0</v>
      </c>
      <c r="W24" s="66">
        <f t="shared" si="1"/>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2"/>
        <v>0</v>
      </c>
      <c r="V25" s="65">
        <v>0</v>
      </c>
      <c r="W25" s="66">
        <f t="shared" si="1"/>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611869</v>
      </c>
      <c r="T26" s="65">
        <v>0</v>
      </c>
      <c r="U26" s="66">
        <f t="shared" si="2"/>
        <v>611869</v>
      </c>
      <c r="V26" s="65">
        <v>0</v>
      </c>
      <c r="W26" s="66">
        <f t="shared" si="1"/>
        <v>611869</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-611869</v>
      </c>
      <c r="U27" s="66">
        <f t="shared" si="2"/>
        <v>-611869</v>
      </c>
      <c r="V27" s="65">
        <v>0</v>
      </c>
      <c r="W27" s="66">
        <f t="shared" si="1"/>
        <v>-611869</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2"/>
        <v>0</v>
      </c>
      <c r="V28" s="65">
        <v>0</v>
      </c>
      <c r="W28" s="66">
        <f t="shared" si="1"/>
        <v>0</v>
      </c>
    </row>
    <row r="29" spans="1:23" ht="21.75" customHeight="1">
      <c r="A29" s="294" t="s">
        <v>376</v>
      </c>
      <c r="B29" s="294"/>
      <c r="C29" s="294"/>
      <c r="D29" s="294"/>
      <c r="E29" s="294"/>
      <c r="F29" s="294"/>
      <c r="G29" s="8">
        <v>23</v>
      </c>
      <c r="H29" s="68">
        <f>SUM(H10:H28)</f>
        <v>126732402</v>
      </c>
      <c r="I29" s="68">
        <f t="shared" ref="I29:W29" si="3">SUM(I10:I28)</f>
        <v>0</v>
      </c>
      <c r="J29" s="68">
        <f t="shared" si="3"/>
        <v>0</v>
      </c>
      <c r="K29" s="68">
        <f t="shared" si="3"/>
        <v>0</v>
      </c>
      <c r="L29" s="68">
        <f t="shared" si="3"/>
        <v>0</v>
      </c>
      <c r="M29" s="68">
        <f t="shared" si="3"/>
        <v>0</v>
      </c>
      <c r="N29" s="68">
        <f t="shared" si="3"/>
        <v>0</v>
      </c>
      <c r="O29" s="68">
        <f t="shared" si="3"/>
        <v>72964970</v>
      </c>
      <c r="P29" s="68">
        <f t="shared" si="3"/>
        <v>0</v>
      </c>
      <c r="Q29" s="68">
        <f t="shared" si="3"/>
        <v>0</v>
      </c>
      <c r="R29" s="68">
        <f t="shared" si="3"/>
        <v>0</v>
      </c>
      <c r="S29" s="68">
        <f t="shared" si="3"/>
        <v>-58079873</v>
      </c>
      <c r="T29" s="68">
        <f t="shared" si="3"/>
        <v>477996</v>
      </c>
      <c r="U29" s="68">
        <f t="shared" si="3"/>
        <v>142095495</v>
      </c>
      <c r="V29" s="68">
        <f t="shared" si="3"/>
        <v>0</v>
      </c>
      <c r="W29" s="68">
        <f t="shared" si="3"/>
        <v>142095495</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4">SUM(I12:I20)</f>
        <v>0</v>
      </c>
      <c r="J31" s="66">
        <f t="shared" si="4"/>
        <v>0</v>
      </c>
      <c r="K31" s="66">
        <f t="shared" si="4"/>
        <v>0</v>
      </c>
      <c r="L31" s="66">
        <f t="shared" si="4"/>
        <v>0</v>
      </c>
      <c r="M31" s="66">
        <f t="shared" si="4"/>
        <v>0</v>
      </c>
      <c r="N31" s="66">
        <f t="shared" si="4"/>
        <v>0</v>
      </c>
      <c r="O31" s="66">
        <f t="shared" si="4"/>
        <v>-125009</v>
      </c>
      <c r="P31" s="66">
        <f t="shared" si="4"/>
        <v>0</v>
      </c>
      <c r="Q31" s="66">
        <f t="shared" si="4"/>
        <v>0</v>
      </c>
      <c r="R31" s="66">
        <f t="shared" si="4"/>
        <v>0</v>
      </c>
      <c r="S31" s="66">
        <f t="shared" si="4"/>
        <v>-70141</v>
      </c>
      <c r="T31" s="66">
        <f t="shared" si="4"/>
        <v>0</v>
      </c>
      <c r="U31" s="66">
        <f t="shared" si="4"/>
        <v>-195150</v>
      </c>
      <c r="V31" s="66">
        <f t="shared" si="4"/>
        <v>0</v>
      </c>
      <c r="W31" s="66">
        <f t="shared" si="4"/>
        <v>-195150</v>
      </c>
    </row>
    <row r="32" spans="1:23" ht="31.5" customHeight="1">
      <c r="A32" s="290" t="s">
        <v>345</v>
      </c>
      <c r="B32" s="290"/>
      <c r="C32" s="290"/>
      <c r="D32" s="290"/>
      <c r="E32" s="290"/>
      <c r="F32" s="290"/>
      <c r="G32" s="7">
        <v>25</v>
      </c>
      <c r="H32" s="66">
        <f>H11+H31</f>
        <v>0</v>
      </c>
      <c r="I32" s="66">
        <f t="shared" ref="I32:W32" si="5">I11+I31</f>
        <v>0</v>
      </c>
      <c r="J32" s="66">
        <f t="shared" si="5"/>
        <v>0</v>
      </c>
      <c r="K32" s="66">
        <f t="shared" si="5"/>
        <v>0</v>
      </c>
      <c r="L32" s="66">
        <f t="shared" si="5"/>
        <v>0</v>
      </c>
      <c r="M32" s="66">
        <f t="shared" si="5"/>
        <v>0</v>
      </c>
      <c r="N32" s="66">
        <f t="shared" si="5"/>
        <v>0</v>
      </c>
      <c r="O32" s="66">
        <f t="shared" si="5"/>
        <v>-125009</v>
      </c>
      <c r="P32" s="66">
        <f t="shared" si="5"/>
        <v>0</v>
      </c>
      <c r="Q32" s="66">
        <f t="shared" si="5"/>
        <v>0</v>
      </c>
      <c r="R32" s="66">
        <f t="shared" si="5"/>
        <v>0</v>
      </c>
      <c r="S32" s="66">
        <f t="shared" si="5"/>
        <v>-70141</v>
      </c>
      <c r="T32" s="66">
        <f t="shared" si="5"/>
        <v>477996</v>
      </c>
      <c r="U32" s="66">
        <f t="shared" si="5"/>
        <v>282846</v>
      </c>
      <c r="V32" s="66">
        <f t="shared" si="5"/>
        <v>0</v>
      </c>
      <c r="W32" s="66">
        <f t="shared" si="5"/>
        <v>282846</v>
      </c>
    </row>
    <row r="33" spans="1:23" ht="30.75" customHeight="1">
      <c r="A33" s="291" t="s">
        <v>346</v>
      </c>
      <c r="B33" s="291"/>
      <c r="C33" s="291"/>
      <c r="D33" s="291"/>
      <c r="E33" s="291"/>
      <c r="F33" s="291"/>
      <c r="G33" s="8">
        <v>26</v>
      </c>
      <c r="H33" s="68">
        <f>SUM(H21:H28)</f>
        <v>0</v>
      </c>
      <c r="I33" s="68">
        <f t="shared" ref="I33:W33" si="6">SUM(I21:I28)</f>
        <v>0</v>
      </c>
      <c r="J33" s="68">
        <f t="shared" si="6"/>
        <v>0</v>
      </c>
      <c r="K33" s="68">
        <f t="shared" si="6"/>
        <v>0</v>
      </c>
      <c r="L33" s="68">
        <f t="shared" si="6"/>
        <v>0</v>
      </c>
      <c r="M33" s="68">
        <f t="shared" si="6"/>
        <v>0</v>
      </c>
      <c r="N33" s="68">
        <f t="shared" si="6"/>
        <v>0</v>
      </c>
      <c r="O33" s="68">
        <f t="shared" si="6"/>
        <v>0</v>
      </c>
      <c r="P33" s="68">
        <f t="shared" si="6"/>
        <v>0</v>
      </c>
      <c r="Q33" s="68">
        <f t="shared" si="6"/>
        <v>0</v>
      </c>
      <c r="R33" s="68">
        <f t="shared" si="6"/>
        <v>0</v>
      </c>
      <c r="S33" s="68">
        <f t="shared" si="6"/>
        <v>611869</v>
      </c>
      <c r="T33" s="68">
        <f t="shared" si="6"/>
        <v>-611869</v>
      </c>
      <c r="U33" s="68">
        <f t="shared" si="6"/>
        <v>0</v>
      </c>
      <c r="V33" s="68">
        <f t="shared" si="6"/>
        <v>0</v>
      </c>
      <c r="W33" s="68">
        <f t="shared" si="6"/>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f>H29</f>
        <v>126732402</v>
      </c>
      <c r="I35" s="65">
        <v>0</v>
      </c>
      <c r="J35" s="65">
        <v>0</v>
      </c>
      <c r="K35" s="65">
        <v>0</v>
      </c>
      <c r="L35" s="65">
        <v>0</v>
      </c>
      <c r="M35" s="65">
        <v>0</v>
      </c>
      <c r="N35" s="65">
        <v>0</v>
      </c>
      <c r="O35" s="65">
        <v>72964970</v>
      </c>
      <c r="P35" s="65">
        <v>0</v>
      </c>
      <c r="Q35" s="65">
        <v>0</v>
      </c>
      <c r="R35" s="65">
        <v>0</v>
      </c>
      <c r="S35" s="65">
        <v>-58079873</v>
      </c>
      <c r="T35" s="65">
        <v>477996</v>
      </c>
      <c r="U35" s="69">
        <f>H35+I35+J35+K35-L35+M35+N35+O35+P35+Q35+R35+S35+T35</f>
        <v>142095495</v>
      </c>
      <c r="V35" s="65">
        <v>0</v>
      </c>
      <c r="W35" s="69">
        <f>U35+V35</f>
        <v>142095495</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H36+I36+J36+K36-L36+M36+N36+O36+P36+Q36+R36+S36+T36</f>
        <v>0</v>
      </c>
      <c r="V36" s="65">
        <v>0</v>
      </c>
      <c r="W36" s="69">
        <f>U36+V36</f>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H37+I37+J37+K37-L37+M37+N37+O37+P37+Q37+R37+S37+T37</f>
        <v>0</v>
      </c>
      <c r="V37" s="65">
        <v>0</v>
      </c>
      <c r="W37" s="69">
        <f>U37+V37</f>
        <v>0</v>
      </c>
    </row>
    <row r="38" spans="1:23" ht="25.5" customHeight="1">
      <c r="A38" s="293" t="s">
        <v>378</v>
      </c>
      <c r="B38" s="293"/>
      <c r="C38" s="293"/>
      <c r="D38" s="293"/>
      <c r="E38" s="293"/>
      <c r="F38" s="293"/>
      <c r="G38" s="6">
        <v>30</v>
      </c>
      <c r="H38" s="69">
        <f>H35+H36+H37</f>
        <v>126732402</v>
      </c>
      <c r="I38" s="69">
        <f t="shared" ref="I38:W38" si="7">I35+I36+I37</f>
        <v>0</v>
      </c>
      <c r="J38" s="69">
        <f t="shared" si="7"/>
        <v>0</v>
      </c>
      <c r="K38" s="69">
        <f t="shared" si="7"/>
        <v>0</v>
      </c>
      <c r="L38" s="69">
        <f t="shared" si="7"/>
        <v>0</v>
      </c>
      <c r="M38" s="69">
        <f t="shared" si="7"/>
        <v>0</v>
      </c>
      <c r="N38" s="69">
        <f t="shared" si="7"/>
        <v>0</v>
      </c>
      <c r="O38" s="69">
        <f t="shared" si="7"/>
        <v>72964970</v>
      </c>
      <c r="P38" s="69">
        <f t="shared" si="7"/>
        <v>0</v>
      </c>
      <c r="Q38" s="69">
        <f t="shared" si="7"/>
        <v>0</v>
      </c>
      <c r="R38" s="69">
        <f t="shared" si="7"/>
        <v>0</v>
      </c>
      <c r="S38" s="69">
        <f t="shared" si="7"/>
        <v>-58079873</v>
      </c>
      <c r="T38" s="69">
        <f t="shared" si="7"/>
        <v>477996</v>
      </c>
      <c r="U38" s="69">
        <f t="shared" si="7"/>
        <v>142095495</v>
      </c>
      <c r="V38" s="69">
        <f t="shared" si="7"/>
        <v>0</v>
      </c>
      <c r="W38" s="69">
        <f t="shared" si="7"/>
        <v>142095495</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-8299683</v>
      </c>
      <c r="U39" s="69">
        <f t="shared" ref="U39:U56" si="8">H39+I39+J39+K39-L39+M39+N39+O39+P39+Q39+R39+S39+T39</f>
        <v>-8299683</v>
      </c>
      <c r="V39" s="65">
        <v>0</v>
      </c>
      <c r="W39" s="69">
        <f t="shared" ref="W39:W56" si="9">U39+V39</f>
        <v>-8299683</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8"/>
        <v>0</v>
      </c>
      <c r="V40" s="65">
        <v>0</v>
      </c>
      <c r="W40" s="69">
        <f t="shared" si="9"/>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8"/>
        <v>0</v>
      </c>
      <c r="V41" s="65">
        <v>0</v>
      </c>
      <c r="W41" s="69">
        <f t="shared" si="9"/>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8"/>
        <v>0</v>
      </c>
      <c r="V42" s="65">
        <v>0</v>
      </c>
      <c r="W42" s="69">
        <f t="shared" si="9"/>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8"/>
        <v>0</v>
      </c>
      <c r="V43" s="65">
        <v>0</v>
      </c>
      <c r="W43" s="69">
        <f t="shared" si="9"/>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8"/>
        <v>0</v>
      </c>
      <c r="V44" s="65">
        <v>0</v>
      </c>
      <c r="W44" s="69">
        <f t="shared" si="9"/>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8"/>
        <v>0</v>
      </c>
      <c r="V45" s="65">
        <v>0</v>
      </c>
      <c r="W45" s="69">
        <f t="shared" si="9"/>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8"/>
        <v>0</v>
      </c>
      <c r="V46" s="65">
        <v>0</v>
      </c>
      <c r="W46" s="69">
        <f t="shared" si="9"/>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8"/>
        <v>0</v>
      </c>
      <c r="V47" s="65">
        <v>0</v>
      </c>
      <c r="W47" s="69">
        <f t="shared" si="9"/>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8"/>
        <v>0</v>
      </c>
      <c r="V48" s="65">
        <v>0</v>
      </c>
      <c r="W48" s="69">
        <f t="shared" si="9"/>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9"/>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8"/>
        <v>0</v>
      </c>
      <c r="V50" s="65">
        <v>0</v>
      </c>
      <c r="W50" s="69">
        <f t="shared" si="9"/>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8"/>
        <v>0</v>
      </c>
      <c r="V51" s="65">
        <v>0</v>
      </c>
      <c r="W51" s="69">
        <f t="shared" si="9"/>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8"/>
        <v>0</v>
      </c>
      <c r="V52" s="65">
        <v>0</v>
      </c>
      <c r="W52" s="69">
        <f t="shared" si="9"/>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8"/>
        <v>0</v>
      </c>
      <c r="V53" s="65">
        <v>0</v>
      </c>
      <c r="W53" s="69">
        <f t="shared" si="9"/>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477996</v>
      </c>
      <c r="T54" s="65">
        <v>0</v>
      </c>
      <c r="U54" s="69">
        <f t="shared" si="8"/>
        <v>477996</v>
      </c>
      <c r="V54" s="65">
        <v>0</v>
      </c>
      <c r="W54" s="69">
        <f t="shared" si="9"/>
        <v>477996</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-477996</v>
      </c>
      <c r="U55" s="69">
        <f t="shared" si="8"/>
        <v>-477996</v>
      </c>
      <c r="V55" s="65">
        <v>0</v>
      </c>
      <c r="W55" s="69">
        <f t="shared" si="9"/>
        <v>-477996</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8"/>
        <v>0</v>
      </c>
      <c r="V56" s="65">
        <v>0</v>
      </c>
      <c r="W56" s="69">
        <f t="shared" si="9"/>
        <v>0</v>
      </c>
    </row>
    <row r="57" spans="1:23" ht="25.5" customHeight="1">
      <c r="A57" s="287" t="s">
        <v>379</v>
      </c>
      <c r="B57" s="287"/>
      <c r="C57" s="287"/>
      <c r="D57" s="287"/>
      <c r="E57" s="287"/>
      <c r="F57" s="287"/>
      <c r="G57" s="9">
        <v>49</v>
      </c>
      <c r="H57" s="70">
        <f>SUM(H38:H56)</f>
        <v>126732402</v>
      </c>
      <c r="I57" s="70">
        <f t="shared" ref="I57:W57" si="10">SUM(I38:I56)</f>
        <v>0</v>
      </c>
      <c r="J57" s="70">
        <f t="shared" si="10"/>
        <v>0</v>
      </c>
      <c r="K57" s="70">
        <f t="shared" si="10"/>
        <v>0</v>
      </c>
      <c r="L57" s="70">
        <f t="shared" si="10"/>
        <v>0</v>
      </c>
      <c r="M57" s="70">
        <f t="shared" si="10"/>
        <v>0</v>
      </c>
      <c r="N57" s="70">
        <f t="shared" si="10"/>
        <v>0</v>
      </c>
      <c r="O57" s="70">
        <f t="shared" si="10"/>
        <v>72964970</v>
      </c>
      <c r="P57" s="70">
        <f t="shared" si="10"/>
        <v>0</v>
      </c>
      <c r="Q57" s="70">
        <f t="shared" si="10"/>
        <v>0</v>
      </c>
      <c r="R57" s="70">
        <f t="shared" si="10"/>
        <v>0</v>
      </c>
      <c r="S57" s="70">
        <f t="shared" si="10"/>
        <v>-57601877</v>
      </c>
      <c r="T57" s="70">
        <f t="shared" si="10"/>
        <v>-8299683</v>
      </c>
      <c r="U57" s="70">
        <f t="shared" si="10"/>
        <v>133795812</v>
      </c>
      <c r="V57" s="70">
        <f t="shared" si="10"/>
        <v>0</v>
      </c>
      <c r="W57" s="70">
        <f t="shared" si="10"/>
        <v>133795812</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1">SUM(I40:I48)</f>
        <v>0</v>
      </c>
      <c r="J59" s="69">
        <f t="shared" si="11"/>
        <v>0</v>
      </c>
      <c r="K59" s="69">
        <f t="shared" si="11"/>
        <v>0</v>
      </c>
      <c r="L59" s="69">
        <f t="shared" si="11"/>
        <v>0</v>
      </c>
      <c r="M59" s="69">
        <f t="shared" si="11"/>
        <v>0</v>
      </c>
      <c r="N59" s="69">
        <f t="shared" si="11"/>
        <v>0</v>
      </c>
      <c r="O59" s="69">
        <f t="shared" si="11"/>
        <v>0</v>
      </c>
      <c r="P59" s="69">
        <f t="shared" si="11"/>
        <v>0</v>
      </c>
      <c r="Q59" s="69">
        <f t="shared" si="11"/>
        <v>0</v>
      </c>
      <c r="R59" s="69">
        <f t="shared" si="11"/>
        <v>0</v>
      </c>
      <c r="S59" s="69">
        <f t="shared" si="11"/>
        <v>0</v>
      </c>
      <c r="T59" s="69">
        <f t="shared" si="11"/>
        <v>0</v>
      </c>
      <c r="U59" s="69">
        <f t="shared" si="11"/>
        <v>0</v>
      </c>
      <c r="V59" s="69">
        <f t="shared" si="11"/>
        <v>0</v>
      </c>
      <c r="W59" s="69">
        <f t="shared" si="11"/>
        <v>0</v>
      </c>
    </row>
    <row r="60" spans="1:23" ht="27.75" customHeight="1">
      <c r="A60" s="284" t="s">
        <v>353</v>
      </c>
      <c r="B60" s="284"/>
      <c r="C60" s="284"/>
      <c r="D60" s="284"/>
      <c r="E60" s="284"/>
      <c r="F60" s="284"/>
      <c r="G60" s="6">
        <v>51</v>
      </c>
      <c r="H60" s="69">
        <f>H39+H59</f>
        <v>0</v>
      </c>
      <c r="I60" s="69">
        <f t="shared" ref="I60:W60" si="12">I39+I59</f>
        <v>0</v>
      </c>
      <c r="J60" s="69">
        <f t="shared" si="12"/>
        <v>0</v>
      </c>
      <c r="K60" s="69">
        <f t="shared" si="12"/>
        <v>0</v>
      </c>
      <c r="L60" s="69">
        <f t="shared" si="12"/>
        <v>0</v>
      </c>
      <c r="M60" s="69">
        <f t="shared" si="12"/>
        <v>0</v>
      </c>
      <c r="N60" s="69">
        <f t="shared" si="12"/>
        <v>0</v>
      </c>
      <c r="O60" s="69">
        <f t="shared" si="12"/>
        <v>0</v>
      </c>
      <c r="P60" s="69">
        <f t="shared" si="12"/>
        <v>0</v>
      </c>
      <c r="Q60" s="69">
        <f t="shared" si="12"/>
        <v>0</v>
      </c>
      <c r="R60" s="69">
        <f t="shared" si="12"/>
        <v>0</v>
      </c>
      <c r="S60" s="69">
        <f t="shared" si="12"/>
        <v>0</v>
      </c>
      <c r="T60" s="69">
        <f t="shared" si="12"/>
        <v>-8299683</v>
      </c>
      <c r="U60" s="69">
        <f t="shared" si="12"/>
        <v>-8299683</v>
      </c>
      <c r="V60" s="69">
        <f t="shared" si="12"/>
        <v>0</v>
      </c>
      <c r="W60" s="69">
        <f t="shared" si="12"/>
        <v>-8299683</v>
      </c>
    </row>
    <row r="61" spans="1:23" ht="29.25" customHeight="1">
      <c r="A61" s="285" t="s">
        <v>354</v>
      </c>
      <c r="B61" s="285"/>
      <c r="C61" s="285"/>
      <c r="D61" s="285"/>
      <c r="E61" s="285"/>
      <c r="F61" s="285"/>
      <c r="G61" s="9">
        <v>52</v>
      </c>
      <c r="H61" s="70">
        <f>SUM(H49:H56)</f>
        <v>0</v>
      </c>
      <c r="I61" s="70">
        <f t="shared" ref="I61:W61" si="13">SUM(I49:I56)</f>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477996</v>
      </c>
      <c r="T61" s="70">
        <f t="shared" si="13"/>
        <v>-477996</v>
      </c>
      <c r="U61" s="70">
        <f t="shared" si="13"/>
        <v>0</v>
      </c>
      <c r="V61" s="70">
        <f t="shared" si="13"/>
        <v>0</v>
      </c>
      <c r="W61" s="70">
        <f t="shared" si="13"/>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75" zoomScaleNormal="75" workbookViewId="0">
      <selection sqref="A1:I40"/>
    </sheetView>
  </sheetViews>
  <sheetFormatPr defaultRowHeight="12.75"/>
  <sheetData>
    <row r="1" spans="1:9">
      <c r="A1" s="314" t="s">
        <v>450</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Slaven Horvat</cp:lastModifiedBy>
  <cp:lastPrinted>2019-04-29T16:29:37Z</cp:lastPrinted>
  <dcterms:created xsi:type="dcterms:W3CDTF">2008-10-17T11:51:54Z</dcterms:created>
  <dcterms:modified xsi:type="dcterms:W3CDTF">2019-04-30T09:59:37Z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